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AULT8\HOME8$\davison2\Settings.MDS\My Desktop\"/>
    </mc:Choice>
  </mc:AlternateContent>
  <bookViews>
    <workbookView xWindow="0" yWindow="0" windowWidth="23040" windowHeight="9192" firstSheet="2" activeTab="2"/>
  </bookViews>
  <sheets>
    <sheet name="USER FORM" sheetId="10" state="hidden" r:id="rId1"/>
    <sheet name="USER SETUP" sheetId="11" state="hidden" r:id="rId2"/>
    <sheet name="Funds Center Workflow" sheetId="17" r:id="rId3"/>
    <sheet name="Roles" sheetId="13" state="hidden" r:id="rId4"/>
    <sheet name="Department List" sheetId="20" r:id="rId5"/>
    <sheet name="AdminUse" sheetId="19" state="hidden" r:id="rId6"/>
    <sheet name="Role Load" sheetId="15" state="hidden" r:id="rId7"/>
    <sheet name="CFC PG Load" sheetId="16" state="hidden" r:id="rId8"/>
    <sheet name="Revision History" sheetId="8" state="hidden" r:id="rId9"/>
  </sheets>
  <definedNames>
    <definedName name="_xlnm._FilterDatabase" localSheetId="5" hidden="1">AdminUse!$A$14:$C$75</definedName>
    <definedName name="_xlnm._FilterDatabase" localSheetId="7" hidden="1">'CFC PG Load'!$A$1:$G$26</definedName>
    <definedName name="_xlnm._FilterDatabase" localSheetId="6" hidden="1">'Role Load'!$A$1:$C$17</definedName>
    <definedName name="_testdrop">'Funds Center Workflow'!$P$15:$P$20</definedName>
    <definedName name="Deployment_Tracking_Tbl">'Department List'!$A$1:$A$472</definedName>
    <definedName name="_xlnm.Print_Area" localSheetId="2">'Funds Center Workflow'!$A$1:$L$51</definedName>
    <definedName name="_xlnm.Print_Area" localSheetId="0">'USER FORM'!$A$1:$J$43</definedName>
    <definedName name="_xlnm.Print_Area" localSheetId="1">'USER SETUP'!$A$1:$L$49</definedName>
  </definedNames>
  <calcPr calcId="162913"/>
</workbook>
</file>

<file path=xl/calcChain.xml><?xml version="1.0" encoding="utf-8"?>
<calcChain xmlns="http://schemas.openxmlformats.org/spreadsheetml/2006/main">
  <c r="D27" i="16" l="1"/>
  <c r="D31" i="16"/>
  <c r="D30" i="16"/>
  <c r="D29" i="16"/>
  <c r="D28" i="16"/>
  <c r="D17" i="16"/>
  <c r="A28" i="16"/>
  <c r="A29" i="16"/>
  <c r="A30" i="16"/>
  <c r="A31" i="16"/>
  <c r="A27" i="16"/>
  <c r="A12" i="16"/>
  <c r="J26" i="17" l="1"/>
  <c r="D3" i="19" s="1"/>
  <c r="J27" i="17"/>
  <c r="D4" i="19" s="1"/>
  <c r="J28" i="17"/>
  <c r="D5" i="19" s="1"/>
  <c r="E3" i="19"/>
  <c r="A17" i="15"/>
  <c r="E17" i="15"/>
  <c r="C17" i="15"/>
  <c r="E16" i="15"/>
  <c r="C16" i="15" s="1"/>
  <c r="E13" i="15"/>
  <c r="C13" i="15" s="1"/>
  <c r="E14" i="15"/>
  <c r="E15" i="15"/>
  <c r="E12" i="15"/>
  <c r="C12" i="15" s="1"/>
  <c r="A13" i="15"/>
  <c r="A14" i="15"/>
  <c r="A15" i="15"/>
  <c r="A16" i="15"/>
  <c r="A12" i="15"/>
  <c r="A2" i="15"/>
  <c r="I13" i="16"/>
  <c r="J13" i="16"/>
  <c r="K13" i="16"/>
  <c r="L13" i="16"/>
  <c r="M13" i="16"/>
  <c r="N13" i="16"/>
  <c r="I14" i="16"/>
  <c r="J14" i="16"/>
  <c r="K14" i="16"/>
  <c r="L14" i="16"/>
  <c r="M14" i="16"/>
  <c r="N14" i="16"/>
  <c r="I15" i="16"/>
  <c r="J15" i="16"/>
  <c r="K15" i="16"/>
  <c r="D15" i="16" s="1"/>
  <c r="L15" i="16"/>
  <c r="M15" i="16"/>
  <c r="N15" i="16"/>
  <c r="I16" i="16"/>
  <c r="J16" i="16"/>
  <c r="K16" i="16"/>
  <c r="L16" i="16"/>
  <c r="M16" i="16"/>
  <c r="N16" i="16"/>
  <c r="K12" i="16"/>
  <c r="L12" i="16"/>
  <c r="M12" i="16"/>
  <c r="N12" i="16"/>
  <c r="J12" i="16"/>
  <c r="I12" i="16"/>
  <c r="A13" i="16"/>
  <c r="A14" i="16"/>
  <c r="A15" i="16"/>
  <c r="A16" i="16"/>
  <c r="L32" i="11"/>
  <c r="E4" i="19"/>
  <c r="E5" i="19"/>
  <c r="L5" i="19" s="1"/>
  <c r="E6" i="19"/>
  <c r="K6" i="19" s="1"/>
  <c r="E7" i="19"/>
  <c r="M7" i="19" s="1"/>
  <c r="E8" i="19"/>
  <c r="L8" i="19" s="1"/>
  <c r="E9" i="19"/>
  <c r="K9" i="19" s="1"/>
  <c r="E10" i="19"/>
  <c r="K10" i="19" s="1"/>
  <c r="B72" i="19"/>
  <c r="O72" i="19" s="1"/>
  <c r="B68" i="19"/>
  <c r="B71" i="19" s="1"/>
  <c r="F71" i="19" s="1"/>
  <c r="G71" i="19" s="1"/>
  <c r="H71" i="19" s="1"/>
  <c r="I71" i="19" s="1"/>
  <c r="B64" i="19"/>
  <c r="O64" i="19" s="1"/>
  <c r="B60" i="19"/>
  <c r="B62" i="19" s="1"/>
  <c r="B56" i="19"/>
  <c r="O56" i="19" s="1"/>
  <c r="B52" i="19"/>
  <c r="F52" i="19" s="1"/>
  <c r="G52" i="19" s="1"/>
  <c r="H52" i="19" s="1"/>
  <c r="I52" i="19" s="1"/>
  <c r="B48" i="19"/>
  <c r="O48" i="19" s="1"/>
  <c r="B44" i="19"/>
  <c r="B46" i="19" s="1"/>
  <c r="F46" i="19" s="1"/>
  <c r="G46" i="19" s="1"/>
  <c r="H46" i="19" s="1"/>
  <c r="I46" i="19" s="1"/>
  <c r="B40" i="19"/>
  <c r="O40" i="19" s="1"/>
  <c r="B36" i="19"/>
  <c r="B38" i="19" s="1"/>
  <c r="F38" i="19" s="1"/>
  <c r="G38" i="19" s="1"/>
  <c r="H38" i="19" s="1"/>
  <c r="I38" i="19" s="1"/>
  <c r="B32" i="19"/>
  <c r="B33" i="19" s="1"/>
  <c r="F33" i="19" s="1"/>
  <c r="G33" i="19" s="1"/>
  <c r="H33" i="19" s="1"/>
  <c r="I33" i="19" s="1"/>
  <c r="B28" i="19"/>
  <c r="B30" i="19" s="1"/>
  <c r="B24" i="19"/>
  <c r="B25" i="19" s="1"/>
  <c r="O25" i="19" s="1"/>
  <c r="B20" i="19"/>
  <c r="F20" i="19" s="1"/>
  <c r="G20" i="19" s="1"/>
  <c r="H20" i="19" s="1"/>
  <c r="I20" i="19" s="1"/>
  <c r="B16" i="19"/>
  <c r="B17" i="19" s="1"/>
  <c r="C4" i="19"/>
  <c r="C5" i="19"/>
  <c r="C6" i="19"/>
  <c r="C7" i="19"/>
  <c r="C8" i="19"/>
  <c r="C9" i="19"/>
  <c r="C10" i="19"/>
  <c r="C3" i="19"/>
  <c r="A4" i="19"/>
  <c r="A5" i="19"/>
  <c r="A6" i="19"/>
  <c r="A7" i="19"/>
  <c r="A8" i="19"/>
  <c r="A9" i="19"/>
  <c r="A10" i="19"/>
  <c r="A3" i="19"/>
  <c r="J33" i="17"/>
  <c r="D10" i="19" s="1"/>
  <c r="H33" i="17"/>
  <c r="B10" i="19" s="1"/>
  <c r="J32" i="17"/>
  <c r="D9" i="19" s="1"/>
  <c r="H32" i="17"/>
  <c r="B9" i="19" s="1"/>
  <c r="J31" i="17"/>
  <c r="D8" i="19" s="1"/>
  <c r="H31" i="17"/>
  <c r="B8" i="19" s="1"/>
  <c r="J30" i="17"/>
  <c r="D7" i="19" s="1"/>
  <c r="H30" i="17"/>
  <c r="B7" i="19" s="1"/>
  <c r="J29" i="17"/>
  <c r="D6" i="19" s="1"/>
  <c r="H29" i="17"/>
  <c r="B6" i="19" s="1"/>
  <c r="H28" i="17"/>
  <c r="B5" i="19" s="1"/>
  <c r="H27" i="17"/>
  <c r="B4" i="19" s="1"/>
  <c r="H26" i="17"/>
  <c r="B3" i="19" s="1"/>
  <c r="D26" i="16"/>
  <c r="E26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D25" i="16"/>
  <c r="E25" i="16" s="1"/>
  <c r="E17" i="16"/>
  <c r="A18" i="16"/>
  <c r="A19" i="16"/>
  <c r="A20" i="16"/>
  <c r="A21" i="16"/>
  <c r="A22" i="16"/>
  <c r="A23" i="16"/>
  <c r="A24" i="16"/>
  <c r="A25" i="16"/>
  <c r="A26" i="16"/>
  <c r="A17" i="16"/>
  <c r="A2" i="16"/>
  <c r="I2" i="16"/>
  <c r="J2" i="16"/>
  <c r="K2" i="16"/>
  <c r="L2" i="16"/>
  <c r="M2" i="16"/>
  <c r="N2" i="16"/>
  <c r="A3" i="16"/>
  <c r="I3" i="16"/>
  <c r="J3" i="16"/>
  <c r="K3" i="16"/>
  <c r="L3" i="16"/>
  <c r="M3" i="16"/>
  <c r="N3" i="16"/>
  <c r="A4" i="16"/>
  <c r="I4" i="16"/>
  <c r="D4" i="16" s="1"/>
  <c r="J4" i="16"/>
  <c r="K4" i="16"/>
  <c r="L4" i="16"/>
  <c r="M4" i="16"/>
  <c r="N4" i="16"/>
  <c r="A5" i="16"/>
  <c r="I5" i="16"/>
  <c r="J5" i="16"/>
  <c r="K5" i="16"/>
  <c r="L5" i="16"/>
  <c r="M5" i="16"/>
  <c r="N5" i="16"/>
  <c r="A6" i="16"/>
  <c r="I6" i="16"/>
  <c r="J6" i="16"/>
  <c r="K6" i="16"/>
  <c r="D6" i="16" s="1"/>
  <c r="L6" i="16"/>
  <c r="M6" i="16"/>
  <c r="N6" i="16"/>
  <c r="A7" i="16"/>
  <c r="I7" i="16"/>
  <c r="J7" i="16"/>
  <c r="K7" i="16"/>
  <c r="L7" i="16"/>
  <c r="M7" i="16"/>
  <c r="N7" i="16"/>
  <c r="A8" i="16"/>
  <c r="I8" i="16"/>
  <c r="J8" i="16"/>
  <c r="K8" i="16"/>
  <c r="L8" i="16"/>
  <c r="M8" i="16"/>
  <c r="N8" i="16"/>
  <c r="A9" i="16"/>
  <c r="I9" i="16"/>
  <c r="D9" i="16" s="1"/>
  <c r="J9" i="16"/>
  <c r="K9" i="16"/>
  <c r="L9" i="16"/>
  <c r="M9" i="16"/>
  <c r="N9" i="16"/>
  <c r="A10" i="16"/>
  <c r="I10" i="16"/>
  <c r="J10" i="16"/>
  <c r="K10" i="16"/>
  <c r="L10" i="16"/>
  <c r="M10" i="16"/>
  <c r="N10" i="16"/>
  <c r="A11" i="16"/>
  <c r="I11" i="16"/>
  <c r="J11" i="16"/>
  <c r="K11" i="16"/>
  <c r="L11" i="16"/>
  <c r="M11" i="16"/>
  <c r="N11" i="16"/>
  <c r="E2" i="15"/>
  <c r="C2" i="15"/>
  <c r="A3" i="15"/>
  <c r="E3" i="15"/>
  <c r="C3" i="15" s="1"/>
  <c r="A4" i="15"/>
  <c r="E4" i="15"/>
  <c r="C4" i="15" s="1"/>
  <c r="A5" i="15"/>
  <c r="E5" i="15"/>
  <c r="C5" i="15"/>
  <c r="A6" i="15"/>
  <c r="E6" i="15"/>
  <c r="C6" i="15"/>
  <c r="A7" i="15"/>
  <c r="E7" i="15"/>
  <c r="C7" i="15" s="1"/>
  <c r="A8" i="15"/>
  <c r="E8" i="15"/>
  <c r="C8" i="15"/>
  <c r="A9" i="15"/>
  <c r="E9" i="15"/>
  <c r="C9" i="15"/>
  <c r="A10" i="15"/>
  <c r="E10" i="15"/>
  <c r="C10" i="15"/>
  <c r="A11" i="15"/>
  <c r="E11" i="15"/>
  <c r="C11" i="15" s="1"/>
  <c r="C14" i="15"/>
  <c r="C15" i="15"/>
  <c r="L18" i="11"/>
  <c r="L19" i="11"/>
  <c r="L20" i="11"/>
  <c r="L21" i="11"/>
  <c r="L22" i="11"/>
  <c r="L23" i="11"/>
  <c r="L24" i="11"/>
  <c r="L25" i="11"/>
  <c r="L26" i="11"/>
  <c r="L27" i="11"/>
  <c r="C22" i="10"/>
  <c r="J26" i="10"/>
  <c r="J27" i="10"/>
  <c r="D7" i="16"/>
  <c r="K3" i="19" l="1"/>
  <c r="G3" i="19" s="1"/>
  <c r="J4" i="19"/>
  <c r="F4" i="19" s="1"/>
  <c r="O52" i="19"/>
  <c r="H8" i="19"/>
  <c r="F28" i="19"/>
  <c r="G28" i="19" s="1"/>
  <c r="H28" i="19" s="1"/>
  <c r="I28" i="19" s="1"/>
  <c r="B65" i="19"/>
  <c r="F65" i="19" s="1"/>
  <c r="G65" i="19" s="1"/>
  <c r="H65" i="19" s="1"/>
  <c r="I65" i="19" s="1"/>
  <c r="M8" i="19"/>
  <c r="I8" i="19" s="1"/>
  <c r="M4" i="19"/>
  <c r="I4" i="19" s="1"/>
  <c r="J9" i="19"/>
  <c r="F9" i="19" s="1"/>
  <c r="K4" i="19"/>
  <c r="G4" i="19" s="1"/>
  <c r="L4" i="19"/>
  <c r="H4" i="19" s="1"/>
  <c r="B66" i="19"/>
  <c r="F66" i="19" s="1"/>
  <c r="G66" i="19" s="1"/>
  <c r="H66" i="19" s="1"/>
  <c r="I66" i="19" s="1"/>
  <c r="B69" i="19"/>
  <c r="F69" i="19" s="1"/>
  <c r="G69" i="19" s="1"/>
  <c r="H69" i="19" s="1"/>
  <c r="I69" i="19" s="1"/>
  <c r="B70" i="19"/>
  <c r="F70" i="19" s="1"/>
  <c r="G70" i="19" s="1"/>
  <c r="H70" i="19" s="1"/>
  <c r="I70" i="19" s="1"/>
  <c r="M9" i="19"/>
  <c r="I9" i="19" s="1"/>
  <c r="L9" i="19"/>
  <c r="H9" i="19" s="1"/>
  <c r="B55" i="19"/>
  <c r="O55" i="19" s="1"/>
  <c r="F48" i="19"/>
  <c r="G48" i="19" s="1"/>
  <c r="H48" i="19" s="1"/>
  <c r="I48" i="19" s="1"/>
  <c r="K8" i="19"/>
  <c r="G8" i="19" s="1"/>
  <c r="J8" i="19"/>
  <c r="F8" i="19" s="1"/>
  <c r="F36" i="19"/>
  <c r="G36" i="19" s="1"/>
  <c r="H36" i="19" s="1"/>
  <c r="I36" i="19" s="1"/>
  <c r="F64" i="19"/>
  <c r="G64" i="19" s="1"/>
  <c r="H64" i="19" s="1"/>
  <c r="I64" i="19" s="1"/>
  <c r="F40" i="19"/>
  <c r="G40" i="19" s="1"/>
  <c r="H40" i="19" s="1"/>
  <c r="I40" i="19" s="1"/>
  <c r="O68" i="19"/>
  <c r="F68" i="19"/>
  <c r="G68" i="19" s="1"/>
  <c r="H68" i="19" s="1"/>
  <c r="I68" i="19" s="1"/>
  <c r="B21" i="19"/>
  <c r="F21" i="19" s="1"/>
  <c r="G21" i="19" s="1"/>
  <c r="H21" i="19" s="1"/>
  <c r="I21" i="19" s="1"/>
  <c r="F30" i="19"/>
  <c r="G30" i="19" s="1"/>
  <c r="H30" i="19" s="1"/>
  <c r="I30" i="19" s="1"/>
  <c r="O30" i="19"/>
  <c r="B29" i="19"/>
  <c r="F29" i="19" s="1"/>
  <c r="G29" i="19" s="1"/>
  <c r="H29" i="19" s="1"/>
  <c r="I29" i="19" s="1"/>
  <c r="B31" i="19"/>
  <c r="F31" i="19" s="1"/>
  <c r="G31" i="19" s="1"/>
  <c r="H31" i="19" s="1"/>
  <c r="I31" i="19" s="1"/>
  <c r="B47" i="19"/>
  <c r="F47" i="19" s="1"/>
  <c r="G47" i="19" s="1"/>
  <c r="H47" i="19" s="1"/>
  <c r="I47" i="19" s="1"/>
  <c r="O20" i="19"/>
  <c r="B67" i="19"/>
  <c r="F67" i="19" s="1"/>
  <c r="G67" i="19" s="1"/>
  <c r="H67" i="19" s="1"/>
  <c r="I67" i="19" s="1"/>
  <c r="O28" i="19"/>
  <c r="B53" i="19"/>
  <c r="O53" i="19" s="1"/>
  <c r="O36" i="19"/>
  <c r="B22" i="19"/>
  <c r="F22" i="19" s="1"/>
  <c r="G22" i="19" s="1"/>
  <c r="H22" i="19" s="1"/>
  <c r="I22" i="19" s="1"/>
  <c r="B23" i="19"/>
  <c r="F23" i="19" s="1"/>
  <c r="G23" i="19" s="1"/>
  <c r="H23" i="19" s="1"/>
  <c r="I23" i="19" s="1"/>
  <c r="B51" i="19"/>
  <c r="O51" i="19" s="1"/>
  <c r="O44" i="19"/>
  <c r="L10" i="19"/>
  <c r="H10" i="19" s="1"/>
  <c r="B49" i="19"/>
  <c r="F49" i="19" s="1"/>
  <c r="G49" i="19" s="1"/>
  <c r="H49" i="19" s="1"/>
  <c r="I49" i="19" s="1"/>
  <c r="O24" i="19"/>
  <c r="I7" i="19"/>
  <c r="B63" i="19"/>
  <c r="F63" i="19" s="1"/>
  <c r="G63" i="19" s="1"/>
  <c r="H63" i="19" s="1"/>
  <c r="I63" i="19" s="1"/>
  <c r="B45" i="19"/>
  <c r="F45" i="19" s="1"/>
  <c r="G45" i="19" s="1"/>
  <c r="H45" i="19" s="1"/>
  <c r="I45" i="19" s="1"/>
  <c r="F44" i="19"/>
  <c r="G44" i="19" s="1"/>
  <c r="H44" i="19" s="1"/>
  <c r="I44" i="19" s="1"/>
  <c r="M3" i="19"/>
  <c r="I3" i="19" s="1"/>
  <c r="F62" i="19"/>
  <c r="G62" i="19" s="1"/>
  <c r="H62" i="19" s="1"/>
  <c r="I62" i="19" s="1"/>
  <c r="O62" i="19"/>
  <c r="O60" i="19"/>
  <c r="B74" i="19"/>
  <c r="F74" i="19" s="1"/>
  <c r="G74" i="19" s="1"/>
  <c r="H74" i="19" s="1"/>
  <c r="I74" i="19" s="1"/>
  <c r="G10" i="19"/>
  <c r="B61" i="19"/>
  <c r="F61" i="19" s="1"/>
  <c r="G61" i="19" s="1"/>
  <c r="H61" i="19" s="1"/>
  <c r="I61" i="19" s="1"/>
  <c r="F32" i="19"/>
  <c r="G32" i="19" s="1"/>
  <c r="H32" i="19" s="1"/>
  <c r="I32" i="19" s="1"/>
  <c r="B37" i="19"/>
  <c r="M10" i="19"/>
  <c r="I10" i="19" s="1"/>
  <c r="B54" i="19"/>
  <c r="O54" i="19" s="1"/>
  <c r="B39" i="19"/>
  <c r="F39" i="19" s="1"/>
  <c r="G39" i="19" s="1"/>
  <c r="H39" i="19" s="1"/>
  <c r="I39" i="19" s="1"/>
  <c r="J10" i="19"/>
  <c r="F10" i="19" s="1"/>
  <c r="J3" i="19"/>
  <c r="F3" i="19" s="1"/>
  <c r="B50" i="19"/>
  <c r="O50" i="19" s="1"/>
  <c r="G9" i="19"/>
  <c r="B35" i="19"/>
  <c r="F35" i="19" s="1"/>
  <c r="G35" i="19" s="1"/>
  <c r="H35" i="19" s="1"/>
  <c r="I35" i="19" s="1"/>
  <c r="F60" i="19"/>
  <c r="G60" i="19" s="1"/>
  <c r="H60" i="19" s="1"/>
  <c r="I60" i="19" s="1"/>
  <c r="B59" i="19"/>
  <c r="O59" i="19" s="1"/>
  <c r="B34" i="19"/>
  <c r="O34" i="19" s="1"/>
  <c r="O46" i="19"/>
  <c r="D5" i="16"/>
  <c r="B57" i="19"/>
  <c r="F57" i="19" s="1"/>
  <c r="G57" i="19" s="1"/>
  <c r="H57" i="19" s="1"/>
  <c r="I57" i="19" s="1"/>
  <c r="B43" i="19"/>
  <c r="F43" i="19" s="1"/>
  <c r="G43" i="19" s="1"/>
  <c r="H43" i="19" s="1"/>
  <c r="I43" i="19" s="1"/>
  <c r="J7" i="19"/>
  <c r="F7" i="19" s="1"/>
  <c r="L7" i="19"/>
  <c r="H7" i="19" s="1"/>
  <c r="D11" i="16"/>
  <c r="D10" i="16"/>
  <c r="D3" i="16"/>
  <c r="D2" i="16"/>
  <c r="F72" i="19"/>
  <c r="G72" i="19" s="1"/>
  <c r="H72" i="19" s="1"/>
  <c r="I72" i="19" s="1"/>
  <c r="B58" i="19"/>
  <c r="B41" i="19"/>
  <c r="F41" i="19" s="1"/>
  <c r="G41" i="19" s="1"/>
  <c r="H41" i="19" s="1"/>
  <c r="I41" i="19" s="1"/>
  <c r="K7" i="19"/>
  <c r="G7" i="19" s="1"/>
  <c r="B27" i="19"/>
  <c r="O27" i="19" s="1"/>
  <c r="L3" i="19"/>
  <c r="H3" i="19" s="1"/>
  <c r="B26" i="19"/>
  <c r="O26" i="19" s="1"/>
  <c r="D8" i="16"/>
  <c r="O32" i="19"/>
  <c r="B73" i="19"/>
  <c r="B75" i="19"/>
  <c r="F56" i="19"/>
  <c r="G56" i="19" s="1"/>
  <c r="H56" i="19" s="1"/>
  <c r="I56" i="19" s="1"/>
  <c r="B42" i="19"/>
  <c r="F42" i="19" s="1"/>
  <c r="G42" i="19" s="1"/>
  <c r="H42" i="19" s="1"/>
  <c r="I42" i="19" s="1"/>
  <c r="J5" i="19"/>
  <c r="F5" i="19" s="1"/>
  <c r="F24" i="19"/>
  <c r="G24" i="19" s="1"/>
  <c r="H24" i="19" s="1"/>
  <c r="I24" i="19" s="1"/>
  <c r="D13" i="16"/>
  <c r="D12" i="16"/>
  <c r="D16" i="16"/>
  <c r="D14" i="16"/>
  <c r="J6" i="19"/>
  <c r="F6" i="19" s="1"/>
  <c r="K5" i="19"/>
  <c r="M5" i="19"/>
  <c r="I5" i="19" s="1"/>
  <c r="L6" i="19"/>
  <c r="H6" i="19" s="1"/>
  <c r="F25" i="19"/>
  <c r="G25" i="19" s="1"/>
  <c r="H25" i="19" s="1"/>
  <c r="I25" i="19" s="1"/>
  <c r="O71" i="19"/>
  <c r="O38" i="19"/>
  <c r="O33" i="19"/>
  <c r="G6" i="19"/>
  <c r="M6" i="19"/>
  <c r="I6" i="19" s="1"/>
  <c r="H5" i="19"/>
  <c r="O17" i="19"/>
  <c r="F17" i="19"/>
  <c r="G17" i="19" s="1"/>
  <c r="H17" i="19" s="1"/>
  <c r="I17" i="19" s="1"/>
  <c r="O16" i="19"/>
  <c r="B18" i="19"/>
  <c r="F16" i="19"/>
  <c r="G16" i="19" s="1"/>
  <c r="H16" i="19" s="1"/>
  <c r="I16" i="19" s="1"/>
  <c r="B19" i="19"/>
  <c r="O31" i="19" l="1"/>
  <c r="O29" i="19"/>
  <c r="O65" i="19"/>
  <c r="O69" i="19"/>
  <c r="F27" i="19"/>
  <c r="G27" i="19" s="1"/>
  <c r="H27" i="19" s="1"/>
  <c r="I27" i="19" s="1"/>
  <c r="O70" i="19"/>
  <c r="O66" i="19"/>
  <c r="O21" i="19"/>
  <c r="O22" i="19"/>
  <c r="O63" i="19"/>
  <c r="F54" i="19"/>
  <c r="G54" i="19" s="1"/>
  <c r="H54" i="19" s="1"/>
  <c r="I54" i="19" s="1"/>
  <c r="F50" i="19"/>
  <c r="G50" i="19" s="1"/>
  <c r="H50" i="19" s="1"/>
  <c r="I50" i="19" s="1"/>
  <c r="F55" i="19"/>
  <c r="G55" i="19" s="1"/>
  <c r="H55" i="19" s="1"/>
  <c r="I55" i="19" s="1"/>
  <c r="O47" i="19"/>
  <c r="O61" i="19"/>
  <c r="O45" i="19"/>
  <c r="O23" i="19"/>
  <c r="F53" i="19"/>
  <c r="G53" i="19" s="1"/>
  <c r="H53" i="19" s="1"/>
  <c r="I53" i="19" s="1"/>
  <c r="O35" i="19"/>
  <c r="F34" i="19"/>
  <c r="G34" i="19" s="1"/>
  <c r="H34" i="19" s="1"/>
  <c r="I34" i="19" s="1"/>
  <c r="O67" i="19"/>
  <c r="O49" i="19"/>
  <c r="O42" i="19"/>
  <c r="J12" i="19"/>
  <c r="J16" i="19" s="1"/>
  <c r="J20" i="19" s="1"/>
  <c r="J24" i="19" s="1"/>
  <c r="J28" i="19" s="1"/>
  <c r="J32" i="19" s="1"/>
  <c r="J36" i="19" s="1"/>
  <c r="J40" i="19" s="1"/>
  <c r="J44" i="19" s="1"/>
  <c r="J48" i="19" s="1"/>
  <c r="J52" i="19" s="1"/>
  <c r="J56" i="19" s="1"/>
  <c r="J60" i="19" s="1"/>
  <c r="J64" i="19" s="1"/>
  <c r="J68" i="19" s="1"/>
  <c r="J72" i="19" s="1"/>
  <c r="F51" i="19"/>
  <c r="G51" i="19" s="1"/>
  <c r="H51" i="19" s="1"/>
  <c r="I51" i="19" s="1"/>
  <c r="O39" i="19"/>
  <c r="O74" i="19"/>
  <c r="F59" i="19"/>
  <c r="G59" i="19" s="1"/>
  <c r="H59" i="19" s="1"/>
  <c r="I59" i="19" s="1"/>
  <c r="K12" i="19"/>
  <c r="J17" i="19" s="1"/>
  <c r="J21" i="19" s="1"/>
  <c r="J25" i="19" s="1"/>
  <c r="J29" i="19" s="1"/>
  <c r="J33" i="19" s="1"/>
  <c r="J37" i="19" s="1"/>
  <c r="J41" i="19" s="1"/>
  <c r="J45" i="19" s="1"/>
  <c r="J49" i="19" s="1"/>
  <c r="J53" i="19" s="1"/>
  <c r="J57" i="19" s="1"/>
  <c r="J61" i="19" s="1"/>
  <c r="J65" i="19" s="1"/>
  <c r="J69" i="19" s="1"/>
  <c r="J73" i="19" s="1"/>
  <c r="F37" i="19"/>
  <c r="G37" i="19" s="1"/>
  <c r="H37" i="19" s="1"/>
  <c r="I37" i="19" s="1"/>
  <c r="O37" i="19"/>
  <c r="F75" i="19"/>
  <c r="G75" i="19" s="1"/>
  <c r="H75" i="19" s="1"/>
  <c r="I75" i="19" s="1"/>
  <c r="O75" i="19"/>
  <c r="F73" i="19"/>
  <c r="G73" i="19" s="1"/>
  <c r="H73" i="19" s="1"/>
  <c r="I73" i="19" s="1"/>
  <c r="O73" i="19"/>
  <c r="F58" i="19"/>
  <c r="G58" i="19" s="1"/>
  <c r="H58" i="19" s="1"/>
  <c r="I58" i="19" s="1"/>
  <c r="O58" i="19"/>
  <c r="O41" i="19"/>
  <c r="G5" i="19"/>
  <c r="G12" i="19" s="1"/>
  <c r="K17" i="19" s="1"/>
  <c r="K21" i="19" s="1"/>
  <c r="K25" i="19" s="1"/>
  <c r="K29" i="19" s="1"/>
  <c r="K33" i="19" s="1"/>
  <c r="K37" i="19" s="1"/>
  <c r="K41" i="19" s="1"/>
  <c r="K45" i="19" s="1"/>
  <c r="K49" i="19" s="1"/>
  <c r="K53" i="19" s="1"/>
  <c r="K57" i="19" s="1"/>
  <c r="K61" i="19" s="1"/>
  <c r="K65" i="19" s="1"/>
  <c r="K69" i="19" s="1"/>
  <c r="K73" i="19" s="1"/>
  <c r="O57" i="19"/>
  <c r="F26" i="19"/>
  <c r="G26" i="19" s="1"/>
  <c r="H26" i="19" s="1"/>
  <c r="I26" i="19" s="1"/>
  <c r="O43" i="19"/>
  <c r="I12" i="19"/>
  <c r="K19" i="19" s="1"/>
  <c r="K23" i="19" s="1"/>
  <c r="K27" i="19" s="1"/>
  <c r="K31" i="19" s="1"/>
  <c r="K35" i="19" s="1"/>
  <c r="K39" i="19" s="1"/>
  <c r="K43" i="19" s="1"/>
  <c r="K47" i="19" s="1"/>
  <c r="K51" i="19" s="1"/>
  <c r="K55" i="19" s="1"/>
  <c r="K59" i="19" s="1"/>
  <c r="K63" i="19" s="1"/>
  <c r="K67" i="19" s="1"/>
  <c r="K71" i="19" s="1"/>
  <c r="K75" i="19" s="1"/>
  <c r="L12" i="19"/>
  <c r="J18" i="19" s="1"/>
  <c r="J22" i="19" s="1"/>
  <c r="J26" i="19" s="1"/>
  <c r="J30" i="19" s="1"/>
  <c r="J34" i="19" s="1"/>
  <c r="J38" i="19" s="1"/>
  <c r="J42" i="19" s="1"/>
  <c r="J46" i="19" s="1"/>
  <c r="J50" i="19" s="1"/>
  <c r="J54" i="19" s="1"/>
  <c r="J58" i="19" s="1"/>
  <c r="J62" i="19" s="1"/>
  <c r="J66" i="19" s="1"/>
  <c r="J70" i="19" s="1"/>
  <c r="J74" i="19" s="1"/>
  <c r="H12" i="19"/>
  <c r="K18" i="19" s="1"/>
  <c r="K22" i="19" s="1"/>
  <c r="K26" i="19" s="1"/>
  <c r="K30" i="19" s="1"/>
  <c r="K34" i="19" s="1"/>
  <c r="K38" i="19" s="1"/>
  <c r="K42" i="19" s="1"/>
  <c r="K46" i="19" s="1"/>
  <c r="K50" i="19" s="1"/>
  <c r="K54" i="19" s="1"/>
  <c r="K58" i="19" s="1"/>
  <c r="K62" i="19" s="1"/>
  <c r="K66" i="19" s="1"/>
  <c r="K70" i="19" s="1"/>
  <c r="K74" i="19" s="1"/>
  <c r="M12" i="19"/>
  <c r="J19" i="19" s="1"/>
  <c r="J23" i="19" s="1"/>
  <c r="J27" i="19" s="1"/>
  <c r="J31" i="19" s="1"/>
  <c r="J35" i="19" s="1"/>
  <c r="J39" i="19" s="1"/>
  <c r="J43" i="19" s="1"/>
  <c r="J47" i="19" s="1"/>
  <c r="J51" i="19" s="1"/>
  <c r="J55" i="19" s="1"/>
  <c r="J59" i="19" s="1"/>
  <c r="J63" i="19" s="1"/>
  <c r="J67" i="19" s="1"/>
  <c r="J71" i="19" s="1"/>
  <c r="J75" i="19" s="1"/>
  <c r="F12" i="19"/>
  <c r="K16" i="19" s="1"/>
  <c r="K20" i="19" s="1"/>
  <c r="K24" i="19" s="1"/>
  <c r="K28" i="19" s="1"/>
  <c r="K32" i="19" s="1"/>
  <c r="K36" i="19" s="1"/>
  <c r="K40" i="19" s="1"/>
  <c r="K44" i="19" s="1"/>
  <c r="K48" i="19" s="1"/>
  <c r="K52" i="19" s="1"/>
  <c r="K56" i="19" s="1"/>
  <c r="K60" i="19" s="1"/>
  <c r="K64" i="19" s="1"/>
  <c r="K68" i="19" s="1"/>
  <c r="K72" i="19" s="1"/>
  <c r="O18" i="19"/>
  <c r="F18" i="19"/>
  <c r="G18" i="19" s="1"/>
  <c r="H18" i="19" s="1"/>
  <c r="I18" i="19" s="1"/>
  <c r="F19" i="19"/>
  <c r="G19" i="19" s="1"/>
  <c r="H19" i="19" s="1"/>
  <c r="I19" i="19" s="1"/>
  <c r="O19" i="19"/>
</calcChain>
</file>

<file path=xl/sharedStrings.xml><?xml version="1.0" encoding="utf-8"?>
<sst xmlns="http://schemas.openxmlformats.org/spreadsheetml/2006/main" count="1157" uniqueCount="700">
  <si>
    <t>Last Name</t>
  </si>
  <si>
    <t>First Name</t>
  </si>
  <si>
    <t>UTORid</t>
  </si>
  <si>
    <t>#</t>
  </si>
  <si>
    <t>Funds Center</t>
  </si>
  <si>
    <t>Department Contact E-mail:</t>
  </si>
  <si>
    <t>Name:</t>
  </si>
  <si>
    <t>Title:</t>
  </si>
  <si>
    <t>A.  Department Contact Information</t>
  </si>
  <si>
    <t>Signature:</t>
  </si>
  <si>
    <t>Date:</t>
  </si>
  <si>
    <t>Version #</t>
  </si>
  <si>
    <t xml:space="preserve">Revision(s) Made </t>
  </si>
  <si>
    <t>Revised By</t>
  </si>
  <si>
    <t>Revised Date</t>
  </si>
  <si>
    <t>v4</t>
  </si>
  <si>
    <t>unlocked UTOR ID Cell</t>
  </si>
  <si>
    <t xml:space="preserve">Louise </t>
  </si>
  <si>
    <t>Requisitions submitted by this user will be subject to Workflow Rules as provided in signed uSOURCE FUNDS CENTER WORKFLOW FORMS</t>
  </si>
  <si>
    <t>I authorize Procurement Services to configure uSOURCE purchasing authorizations for this user as listed above.</t>
  </si>
  <si>
    <t>E. Financial Accountability Signatures</t>
  </si>
  <si>
    <t>If more than 25 Fund Centers are required, please Request the Open Requisitioner Role (see Section C)</t>
  </si>
  <si>
    <t>Please provide a list of Fund Centers that will be available to this user for submitting a Requisition</t>
  </si>
  <si>
    <t>D. Fund Centers Available for Basic Requisitioner:</t>
  </si>
  <si>
    <t>Description:</t>
  </si>
  <si>
    <t>Role:</t>
  </si>
  <si>
    <t>C. Purchasing Role for this Employee:</t>
  </si>
  <si>
    <t>Department uSOURCE Contact Name:</t>
  </si>
  <si>
    <t>Department Name and Number:</t>
  </si>
  <si>
    <t>B.  Department Contact Information</t>
  </si>
  <si>
    <t>UTORid:</t>
  </si>
  <si>
    <t>User First Name:</t>
  </si>
  <si>
    <t>User Last Name:</t>
  </si>
  <si>
    <t>A.  User Contact Information</t>
  </si>
  <si>
    <r>
      <t xml:space="preserve">Log-in to the application at: </t>
    </r>
    <r>
      <rPr>
        <b/>
        <i/>
        <sz val="9"/>
        <color theme="1"/>
        <rFont val="Calibri"/>
        <family val="2"/>
        <scheme val="minor"/>
      </rPr>
      <t>www.procurement.utoronto.ca/usource</t>
    </r>
  </si>
  <si>
    <t>University of Toronto active staff and faculty with a UTORid, already have access to uSOURCE with the role of Shopper.</t>
  </si>
  <si>
    <t>USER CHANGE FORM</t>
  </si>
  <si>
    <t>I authorize Procurement Services to configure uSOURCE purchasing authorizations for the users as listed above.</t>
  </si>
  <si>
    <t>USER SETUP FORM</t>
  </si>
  <si>
    <t>NR</t>
  </si>
  <si>
    <t>This section not required for Department Exception Handler</t>
  </si>
  <si>
    <t>Receiver</t>
  </si>
  <si>
    <t>Approver A</t>
  </si>
  <si>
    <t>This section not required for Approver Only</t>
  </si>
  <si>
    <t xml:space="preserve">Approves Only.  Someone else creates the requisitions which are routed to this user for approval. 
</t>
  </si>
  <si>
    <t>Requisitioner|Approver A</t>
  </si>
  <si>
    <t>This section not required for Open Requisitioner / Approver</t>
  </si>
  <si>
    <t xml:space="preserve">Can shop and submit carts to workflow using any Funds Center.  
Can also approve orders using certain Funds Centers, up to a threshold limit. 
</t>
  </si>
  <si>
    <t>Please complete this section</t>
  </si>
  <si>
    <t>This section not required for Open Requisitioner</t>
  </si>
  <si>
    <t xml:space="preserve">Can shop and submit carts to workflow using any Funds Center.  
Purchases may be reviewed and approved by another user, depending on the Fund Center Workflow.
</t>
  </si>
  <si>
    <t>1- Basic Requisitioner</t>
  </si>
  <si>
    <t>Roles</t>
  </si>
  <si>
    <t>FC Required</t>
  </si>
  <si>
    <t xml:space="preserve">Section D Required </t>
  </si>
  <si>
    <t>Role Description</t>
  </si>
  <si>
    <t>[ADD]</t>
  </si>
  <si>
    <t>Roles Action</t>
  </si>
  <si>
    <t>Username</t>
  </si>
  <si>
    <t>Fund Centre</t>
  </si>
  <si>
    <t>Fields used for Formatting</t>
  </si>
  <si>
    <t>Parent Value</t>
  </si>
  <si>
    <t>Parent Internal Name</t>
  </si>
  <si>
    <t>Custom Field Default</t>
  </si>
  <si>
    <t>Custom Field Values</t>
  </si>
  <si>
    <t>Action</t>
  </si>
  <si>
    <t>Custom Field Internal Name</t>
  </si>
  <si>
    <r>
      <t xml:space="preserve">Use this form to request additional system access for </t>
    </r>
    <r>
      <rPr>
        <b/>
        <i/>
        <sz val="9"/>
        <color rgb="FFFF0000"/>
        <rFont val="Calibri"/>
        <family val="2"/>
        <scheme val="minor"/>
      </rPr>
      <t>one staff or faculty member</t>
    </r>
    <r>
      <rPr>
        <i/>
        <sz val="9"/>
        <color theme="1"/>
        <rFont val="Calibri"/>
        <family val="2"/>
        <scheme val="minor"/>
      </rPr>
      <t xml:space="preserve"> with purchasing responsibilities.</t>
    </r>
  </si>
  <si>
    <t>Roles (per form)</t>
  </si>
  <si>
    <t>Department uSOURCE Contact:</t>
  </si>
  <si>
    <t>Purchasing Group:</t>
  </si>
  <si>
    <t>Requisitions submitted by these users will be subject to Workflow Rules as provided on a signed FUND CENTER APPROVAL WORKFLOW form.</t>
  </si>
  <si>
    <t>PurchasingGroup</t>
  </si>
  <si>
    <t>1- Shopper</t>
  </si>
  <si>
    <t xml:space="preserve">Can shop and create shopping carts, which are assigned to a Requisitioner.
</t>
  </si>
  <si>
    <t>2- Basic Requisitioner</t>
  </si>
  <si>
    <t>3- Open Requisitioner</t>
  </si>
  <si>
    <t>4- Basic Requisitioner / Approver</t>
  </si>
  <si>
    <t>5- Open Requisitioner / Approver</t>
  </si>
  <si>
    <t>6- Approver Only</t>
  </si>
  <si>
    <t>Department Code/ Name:</t>
  </si>
  <si>
    <t>uSOURCE Contact Name:</t>
  </si>
  <si>
    <t>Email:</t>
  </si>
  <si>
    <t>Y</t>
  </si>
  <si>
    <t>N</t>
  </si>
  <si>
    <t>I authorize Procurement Services to configure uSOURCE Funds Center Approval Rules as listed above.</t>
  </si>
  <si>
    <t>Delegations reflected here are consistent with Financial Accountability Delegations retained by the Department.</t>
  </si>
  <si>
    <t>Any purchasing from a Research Funds Center will be reviewed and approved in a manner consistent with Granting Agency Rules.</t>
  </si>
  <si>
    <t>Data From Section D of Fund Center Workflow Form</t>
  </si>
  <si>
    <t>Implicit Approvals by uSOURCE approval Folders</t>
  </si>
  <si>
    <t>Approvals by uSOURCE approval folders</t>
  </si>
  <si>
    <t>utorid</t>
  </si>
  <si>
    <t>Implicit Approver</t>
  </si>
  <si>
    <t>IA Limit</t>
  </si>
  <si>
    <t>Approver</t>
  </si>
  <si>
    <t>A Limit</t>
  </si>
  <si>
    <t>$0 - $500.00</t>
  </si>
  <si>
    <t>$500.01 - $5000.00</t>
  </si>
  <si>
    <t>$5000.01 - $25000.00</t>
  </si>
  <si>
    <t>$25000.00 - *</t>
  </si>
  <si>
    <t>Concatentated Lists by Folder</t>
  </si>
  <si>
    <t>Fund Centers from Section  C of Form</t>
  </si>
  <si>
    <t>Data Required for uSOURCE Table Load</t>
  </si>
  <si>
    <t>Form No.</t>
  </si>
  <si>
    <t>Fund Centers</t>
  </si>
  <si>
    <t>Ranges</t>
  </si>
  <si>
    <t>Rule Group Internal Name</t>
  </si>
  <si>
    <t>Rule Group Display Name</t>
  </si>
  <si>
    <t>Rule Group Description</t>
  </si>
  <si>
    <t>Rule Internal Name</t>
  </si>
  <si>
    <t>Rule Display Name</t>
  </si>
  <si>
    <t>Rule Description</t>
  </si>
  <si>
    <t>Rule Approvers</t>
  </si>
  <si>
    <t>Implicit Approvers</t>
  </si>
  <si>
    <t>Auto Approve</t>
  </si>
  <si>
    <t>Active</t>
  </si>
  <si>
    <t>Type</t>
  </si>
  <si>
    <t>Value</t>
  </si>
  <si>
    <t>Fund Center Approver Review</t>
  </si>
  <si>
    <t>CustomFieldValueAggSpendSingle</t>
  </si>
  <si>
    <t xml:space="preserve">Can shop and submit carts to workflow, using up to 25 Funds Centers.
Purchases may be reviewed and approved by another user, depending on the Fund Center Workflow.
</t>
  </si>
  <si>
    <t xml:space="preserve">Can shop and submit carts to workflow, using up to 25 Funds Centers. 
Can also approve orders using certain Funds Centers, up to a threshold limit. 
</t>
  </si>
  <si>
    <t>Shopper</t>
  </si>
  <si>
    <t>Remove CFC 1</t>
  </si>
  <si>
    <t>Remove CFC 2</t>
  </si>
  <si>
    <t>Remove CFC 3</t>
  </si>
  <si>
    <t>Remove CFC 4</t>
  </si>
  <si>
    <t>Remove CFC 5</t>
  </si>
  <si>
    <t>Remove CFC 6</t>
  </si>
  <si>
    <t>Add 
CFC 1</t>
  </si>
  <si>
    <t>Add 
CFC 2</t>
  </si>
  <si>
    <t>Add 
CFC 3</t>
  </si>
  <si>
    <t>Add 
CFC 4</t>
  </si>
  <si>
    <t>Add 
CFC 5</t>
  </si>
  <si>
    <t>Add 
CFC 6</t>
  </si>
  <si>
    <t>Add Role</t>
  </si>
  <si>
    <t>[REMOVE]</t>
  </si>
  <si>
    <t>D. Additional Information / Comments</t>
  </si>
  <si>
    <t>E. Financial Accountability Signature</t>
  </si>
  <si>
    <t>Use this form to request or change user purchasing roles and CFC access for requisitioning.</t>
  </si>
  <si>
    <t>Remove Role</t>
  </si>
  <si>
    <t>C. Remove System Access</t>
  </si>
  <si>
    <t>B. Add System Access</t>
  </si>
  <si>
    <t>Add purchasing role(s) and/or Fund Centers (CFC) requisitioning access.</t>
  </si>
  <si>
    <t>Remove an exsiting users' role and/or Fund Center (CFC) requisitioning access.</t>
  </si>
  <si>
    <r>
      <rPr>
        <b/>
        <sz val="9"/>
        <color theme="1"/>
        <rFont val="Calibri"/>
        <family val="2"/>
        <scheme val="minor"/>
      </rPr>
      <t>Self Approves</t>
    </r>
    <r>
      <rPr>
        <sz val="9"/>
        <color theme="1"/>
        <rFont val="Calibri"/>
        <family val="2"/>
        <scheme val="minor"/>
      </rPr>
      <t xml:space="preserve"> only their own requisitions</t>
    </r>
  </si>
  <si>
    <t>For a description of each purchasing role, see Roles (3rd tab).</t>
  </si>
  <si>
    <t>Org# - Department</t>
  </si>
  <si>
    <t>002 - Ofc of Governing Council</t>
  </si>
  <si>
    <t>003 - Ofc of the President</t>
  </si>
  <si>
    <t>012 - Faculty of Dentistry</t>
  </si>
  <si>
    <t>013 - Lawrence S. Bloomberg Faculty of Nursing</t>
  </si>
  <si>
    <t>014 - Faculty of Pharmacy</t>
  </si>
  <si>
    <t>017 - Faculty of Forestry</t>
  </si>
  <si>
    <t>018 - Faculty of Law</t>
  </si>
  <si>
    <t>019 - Faculty of Information</t>
  </si>
  <si>
    <t>022 - Vice-Provost Relations Health Care Inst.</t>
  </si>
  <si>
    <t>023 - Faculty of Music</t>
  </si>
  <si>
    <t>024 - Faculty of Social Work</t>
  </si>
  <si>
    <t>026 - Sch of Continuing Studies</t>
  </si>
  <si>
    <t>027 - Early Learning Centre</t>
  </si>
  <si>
    <t>028 - New College</t>
  </si>
  <si>
    <t>029 - Woodsworth College</t>
  </si>
  <si>
    <t>030 - Innis College</t>
  </si>
  <si>
    <t>036 - School of the Environment</t>
  </si>
  <si>
    <t>038 - Rotman Commerce Career Centre</t>
  </si>
  <si>
    <t>040 - McLaughlin Centre for Molecular Medicine</t>
  </si>
  <si>
    <t>041 - Ofc of the Ombudsperson</t>
  </si>
  <si>
    <t>042 - Internal Audit</t>
  </si>
  <si>
    <t>043 - Hart House</t>
  </si>
  <si>
    <t>044 - ARTSC: Ofc of the Dean</t>
  </si>
  <si>
    <t>045 - Dept of Anthropology</t>
  </si>
  <si>
    <t>046 - Dept of Astronomy and Astrophysics</t>
  </si>
  <si>
    <t>048 - Dept of Chemistry</t>
  </si>
  <si>
    <t>049 - Dept of Classics</t>
  </si>
  <si>
    <t>050 - Dept of Computer Science</t>
  </si>
  <si>
    <t>051 - Dept of East Asian Studies</t>
  </si>
  <si>
    <t>052 - Dept of English</t>
  </si>
  <si>
    <t>053 - Dept of Fine Art</t>
  </si>
  <si>
    <t>054 - Dept of French</t>
  </si>
  <si>
    <t>055 - Dept of Geography</t>
  </si>
  <si>
    <t>056 - Department of Earth sciences</t>
  </si>
  <si>
    <t>057 - Dept of Germanic Languages &amp; Literatures</t>
  </si>
  <si>
    <t>058 - Dept of History</t>
  </si>
  <si>
    <t>059 - Dept of Italian Studies</t>
  </si>
  <si>
    <t>060 - Dept of Linguistics</t>
  </si>
  <si>
    <t>061 - Dept of Mathematics</t>
  </si>
  <si>
    <t>062 - Dept of Near &amp; Middle East.Civilizations</t>
  </si>
  <si>
    <t>063 - Dept of Philosophy</t>
  </si>
  <si>
    <t>064 - Dept of Physics</t>
  </si>
  <si>
    <t>065 - Dept of Political Science</t>
  </si>
  <si>
    <t>066 - Dept of Psychology</t>
  </si>
  <si>
    <t>067 - Department for the Study of Religion</t>
  </si>
  <si>
    <t>068 - Dept of Slavic Languages &amp; Literatures</t>
  </si>
  <si>
    <t>069 - Dept of Sociology</t>
  </si>
  <si>
    <t>070 - Dept of Spanish &amp; Portuguese</t>
  </si>
  <si>
    <t>071 - Department of Statistical Sciences</t>
  </si>
  <si>
    <t>074 - Dept of Economics</t>
  </si>
  <si>
    <t>075 - Rotman Commerce</t>
  </si>
  <si>
    <t>076 - Innis College Prog</t>
  </si>
  <si>
    <t>077 - New College Prog</t>
  </si>
  <si>
    <t>078 - University College Prog</t>
  </si>
  <si>
    <t>081 - Isotrace Laboratory</t>
  </si>
  <si>
    <t>083 - UC: Ofc of the Principal</t>
  </si>
  <si>
    <t>085 - College General</t>
  </si>
  <si>
    <t>086 - UC Residences</t>
  </si>
  <si>
    <t>087 - College Programme</t>
  </si>
  <si>
    <t>088 - UC Food Services</t>
  </si>
  <si>
    <t>089 - Laidlaw Library</t>
  </si>
  <si>
    <t>090 - Dean of Students</t>
  </si>
  <si>
    <t>091 - College Administration</t>
  </si>
  <si>
    <t>092 - Alumni Office</t>
  </si>
  <si>
    <t>093 - UTSC:Ofc of the Vice-Pres &amp; Principal</t>
  </si>
  <si>
    <t>095 - UTSC:Ofc of the Registrar</t>
  </si>
  <si>
    <t>096 - UTSC:Facilities Management</t>
  </si>
  <si>
    <t>097 - UTSC:Library</t>
  </si>
  <si>
    <t>098 - UTSC:Health &amp; Wellness Centre</t>
  </si>
  <si>
    <t>099 - UTSC:Athletics &amp; Recreation</t>
  </si>
  <si>
    <t>102 - UTSC:Dept-Biological Sciences</t>
  </si>
  <si>
    <t>103 - UTSC:FM-Workshop</t>
  </si>
  <si>
    <t>104 - UTSC:Dept-Physical &amp; Environmental Sci</t>
  </si>
  <si>
    <t>105 - UTSC:Ofc of the Vice-Prin (Acad) &amp; Dean</t>
  </si>
  <si>
    <t>109 - UTSC:Acad Prtg &amp; Custom Publishing Serv</t>
  </si>
  <si>
    <t>110 - UTSC:Photography Department</t>
  </si>
  <si>
    <t>111 - UTSC:Food &amp; Beverage Services</t>
  </si>
  <si>
    <t>113 - UTSC:Academic Advising &amp; Career Centre</t>
  </si>
  <si>
    <t>115 - UTSC:Info &amp; Instructional Tech Services</t>
  </si>
  <si>
    <t>117 - UTSC:Human Resource Services</t>
  </si>
  <si>
    <t>118 - UTSC:Financial Services</t>
  </si>
  <si>
    <t>120 - UTSC:Student Housing &amp; Residence Life</t>
  </si>
  <si>
    <t>121 - UTSC:Management Co-Op Programs</t>
  </si>
  <si>
    <t>123 - UTSC:Dept-Management</t>
  </si>
  <si>
    <t>124 - UTSC:Community Police</t>
  </si>
  <si>
    <t>125 - UTSC:Development &amp; Alumni Relations</t>
  </si>
  <si>
    <t>126 - UTSC:Retail &amp; Conference Services</t>
  </si>
  <si>
    <t>127 - UTSC:ACM-Leigha Lee Brown Theatre</t>
  </si>
  <si>
    <t>128 - UTSC:Accessability Services</t>
  </si>
  <si>
    <t>132 - UTM: Ofc of Advancement</t>
  </si>
  <si>
    <t>138 - UTM:Residence Centre</t>
  </si>
  <si>
    <t>139 - UTM: Career Centre</t>
  </si>
  <si>
    <t>154 - MED: Ofc of the Dean</t>
  </si>
  <si>
    <t>157 - Inst of Biomat. &amp; Biomedical Engineering</t>
  </si>
  <si>
    <t>159 - Wilson Centre for Research in Education</t>
  </si>
  <si>
    <t>160 - Discovery Commons</t>
  </si>
  <si>
    <t>162 - Toronto Western Research Institute</t>
  </si>
  <si>
    <t>164 - Div of Teaching Labs</t>
  </si>
  <si>
    <t>166 - Bant &amp; Best Dept Med Res</t>
  </si>
  <si>
    <t>167 - Dept of Biochemistry</t>
  </si>
  <si>
    <t>168 - Dept of Medical Biophysics</t>
  </si>
  <si>
    <t>169 - Dept of Molecular Genetics</t>
  </si>
  <si>
    <t>170 - History of Medicine Program</t>
  </si>
  <si>
    <t>171 - Dept of Nutritional Sciences</t>
  </si>
  <si>
    <t>172 - Dept of Pharmacology and Toxicology</t>
  </si>
  <si>
    <t>173 - Dept of Physiology</t>
  </si>
  <si>
    <t>174 - Department of Anaesthesia</t>
  </si>
  <si>
    <t>175 - Div. of Biomedical Communications</t>
  </si>
  <si>
    <t>176 - Department of Social Justice Education</t>
  </si>
  <si>
    <t>177 - Dept of Family &amp; Community Medicine</t>
  </si>
  <si>
    <t>178 - Dept of Medicine</t>
  </si>
  <si>
    <t>179 - Dept of Obstetrics&amp;Gynaecology</t>
  </si>
  <si>
    <t>180 - Dept of Ophthalmology &amp; Vision Sciences</t>
  </si>
  <si>
    <t>181 - Dept of Otolaryngology - Head &amp; Neck Sur</t>
  </si>
  <si>
    <t>182 - Dept of Paediatrics</t>
  </si>
  <si>
    <t>184 - Dept of Psychiatry</t>
  </si>
  <si>
    <t>185 - Dept of Medical Imaging</t>
  </si>
  <si>
    <t>186 - Dept of Occupational Science &amp; Therapy</t>
  </si>
  <si>
    <t>187 - Dept of Surgery</t>
  </si>
  <si>
    <t>188 - ICS - M.A. Program</t>
  </si>
  <si>
    <t>190 - Dalla Lana School of Public Health</t>
  </si>
  <si>
    <t>191 - Gage Occup. &amp; Environ. Health Unit</t>
  </si>
  <si>
    <t>192 - Dept of Speech-Language Pathology</t>
  </si>
  <si>
    <t>194 - NCIC Epidemiology Unit</t>
  </si>
  <si>
    <t>196 - Admissions &amp; Stud.Affairs</t>
  </si>
  <si>
    <t>197 - Postgraduate Medical Education</t>
  </si>
  <si>
    <t>198 - Microscopy Imaging Laboratory</t>
  </si>
  <si>
    <t>199 - Dept of Immunology</t>
  </si>
  <si>
    <t>200 - Inst of Medical Science</t>
  </si>
  <si>
    <t>201 - Joint Centre for Bioethics</t>
  </si>
  <si>
    <t>204 - Banting &amp; Best Diabetes Ctr</t>
  </si>
  <si>
    <t>206 - Ofc of the Dean - Faculty</t>
  </si>
  <si>
    <t>208 - Tanz Ctr Res. Neurodegenerative Diseases</t>
  </si>
  <si>
    <t>211 - Dept of Radiation Oncology</t>
  </si>
  <si>
    <t>212 - Cardiovascular Sci. Collaborative Prog</t>
  </si>
  <si>
    <t>213 - Dept of Physical Therapy</t>
  </si>
  <si>
    <t>216 - MedStore</t>
  </si>
  <si>
    <t>218 - APSC: Ofc of the Dean - Faculty General</t>
  </si>
  <si>
    <t>219 - Inst for Aerospace Studies</t>
  </si>
  <si>
    <t>220 - Inst.Biomat &amp; Biomed.Eng.</t>
  </si>
  <si>
    <t>221 - Div of Engineering Science</t>
  </si>
  <si>
    <t>223 - Dept of Chemical Eng.&amp; Applied Chemistry</t>
  </si>
  <si>
    <t>224 - Dept of Civil Engineering</t>
  </si>
  <si>
    <t>225 - Dept of Electrical &amp; Computer Eng</t>
  </si>
  <si>
    <t>226 - Dept of Mechanical &amp; Industrial Eng</t>
  </si>
  <si>
    <t>227 - Dept of Materials Science &amp; Engineering</t>
  </si>
  <si>
    <t>228 - APSC Admin. Units</t>
  </si>
  <si>
    <t>229 - Engineering Computing Facilities</t>
  </si>
  <si>
    <t>235 - Joseph L. Rotman School of Management</t>
  </si>
  <si>
    <t>237 - Ctr for Comparative Literature</t>
  </si>
  <si>
    <t>238 - Ctr of Criminology</t>
  </si>
  <si>
    <t>239 - Centre for Drama, Theatre, Performance</t>
  </si>
  <si>
    <t>241 - Ctr for Industrial Relations</t>
  </si>
  <si>
    <t>242 - Ctr for International Studies</t>
  </si>
  <si>
    <t>244 - Ctr for Medieval Studies</t>
  </si>
  <si>
    <t>246 - Ctr for Urban &amp; Community Studies</t>
  </si>
  <si>
    <t>247 - Ctr for European, Russian&amp;Eurasian Stds</t>
  </si>
  <si>
    <t>248 - Inst for Hist &amp; Phil of Sci &amp; Tech</t>
  </si>
  <si>
    <t>249 - Ctr for South Asian Studies</t>
  </si>
  <si>
    <t>251 - Can. Inst for Theoretical Astrophysics</t>
  </si>
  <si>
    <t>253 - Institute for Life Course &amp; Aging</t>
  </si>
  <si>
    <t>256 - Ofc of Chief Librarian</t>
  </si>
  <si>
    <t>258 - Collection Development Dep</t>
  </si>
  <si>
    <t>259 - Access &amp; Information Serv.</t>
  </si>
  <si>
    <t>260 - Reference Department</t>
  </si>
  <si>
    <t>261 - Gerstein Science Info. Centre</t>
  </si>
  <si>
    <t>262 - Finance and Administration</t>
  </si>
  <si>
    <t>263 - Materials Processing</t>
  </si>
  <si>
    <t>264 - Rare Books &amp; Spec Collect</t>
  </si>
  <si>
    <t>265 - Archives</t>
  </si>
  <si>
    <t>267 - East Asian Library</t>
  </si>
  <si>
    <t>268 - Engineering Library</t>
  </si>
  <si>
    <t>269 - Earth Sciences Library</t>
  </si>
  <si>
    <t>271 - Info. Technology Service</t>
  </si>
  <si>
    <t>272 - Media Commons</t>
  </si>
  <si>
    <t>273 - Resource Sharing Dept</t>
  </si>
  <si>
    <t>275 - Information Commons</t>
  </si>
  <si>
    <t>276 - Transitional Year Program</t>
  </si>
  <si>
    <t>277 - Ofc of Vice Pres. &amp; Provost</t>
  </si>
  <si>
    <t>278 - Enterprise Infrastructure Solutions</t>
  </si>
  <si>
    <t>279 - Accessibility Services</t>
  </si>
  <si>
    <t>280 - Ofc of Student Life</t>
  </si>
  <si>
    <t>281 - Career Centre</t>
  </si>
  <si>
    <t>282 - Housing Service</t>
  </si>
  <si>
    <t>283 - SL: Academic Success</t>
  </si>
  <si>
    <t>284 - Centre for International Experience</t>
  </si>
  <si>
    <t>285 - Health Service</t>
  </si>
  <si>
    <t>286 - Family Care Office</t>
  </si>
  <si>
    <t>287 - Counselling &amp; Psychological Services</t>
  </si>
  <si>
    <t>289 - Aboriginal Student Service</t>
  </si>
  <si>
    <t>290 - Telecommunication Services</t>
  </si>
  <si>
    <t>291 - Planning &amp; Budget Office</t>
  </si>
  <si>
    <t>292 - Financial Aid &amp; Tech</t>
  </si>
  <si>
    <t>293 - Ofc of Space Management</t>
  </si>
  <si>
    <t>295 - Ofc of Convocation</t>
  </si>
  <si>
    <t>296 - Business Operations &amp; Administration</t>
  </si>
  <si>
    <t>297 - Ofc of VP-Human Resources &amp; Equity</t>
  </si>
  <si>
    <t>298 - Human Resources</t>
  </si>
  <si>
    <t>299 - Environmental Hlth&amp;Safety</t>
  </si>
  <si>
    <t>301 - Enterprise Apps &amp; Solutions Integration</t>
  </si>
  <si>
    <t>302 - Asst V-P Facilities &amp; Services</t>
  </si>
  <si>
    <t>304 - Ancillary Services</t>
  </si>
  <si>
    <t>305 - Campus Mail Services</t>
  </si>
  <si>
    <t>307 - Admin&amp;Gen Serv-12</t>
  </si>
  <si>
    <t>308 - Prop Mgmt Design&amp;Constr-09</t>
  </si>
  <si>
    <t>309 - Prop Mgmt Design&amp;Constr-11</t>
  </si>
  <si>
    <t>310 - F.&amp;S. Utilities -05</t>
  </si>
  <si>
    <t>311 - F.&amp;S. Utilities -06</t>
  </si>
  <si>
    <t>312 - Admin&amp;Gen Serv Camp Pol-07</t>
  </si>
  <si>
    <t>313 - Admin&amp;Gen Ser-Camp. Police</t>
  </si>
  <si>
    <t>314 - F.&amp;S. Bldgs &amp; Grounds -01</t>
  </si>
  <si>
    <t>315 - F.&amp;S. Bldgs &amp; Grounds -02</t>
  </si>
  <si>
    <t>316 - F.&amp;S. Bldgs &amp; Grounds -03</t>
  </si>
  <si>
    <t>317 - F.&amp;S. Bldgs &amp; Grounds -04</t>
  </si>
  <si>
    <t>319 - Food Services</t>
  </si>
  <si>
    <t>320 - Beverage Services</t>
  </si>
  <si>
    <t>322 - General University</t>
  </si>
  <si>
    <t>323 - UTEMP</t>
  </si>
  <si>
    <t>324 - Advancement Services</t>
  </si>
  <si>
    <t>325 - LTD &amp; Special Cases Dept</t>
  </si>
  <si>
    <t>326 - Ofc of Vice Pres, Research &amp; Innovation</t>
  </si>
  <si>
    <t>327 - Research Services Office</t>
  </si>
  <si>
    <t>328 - Innovations &amp; Partnerships Office</t>
  </si>
  <si>
    <t>329 - Ofc of Chief Financial Officer</t>
  </si>
  <si>
    <t>331 - Ofc Service-Comp Ofc</t>
  </si>
  <si>
    <t>332 - Accounting-Comptroller Ofc</t>
  </si>
  <si>
    <t>333 - Student Accounts</t>
  </si>
  <si>
    <t>335 - Procurement Services</t>
  </si>
  <si>
    <t>337 - Risk Management and Insurance Dept</t>
  </si>
  <si>
    <t>338 - University Development</t>
  </si>
  <si>
    <t>339 - Dept of Public Affairs</t>
  </si>
  <si>
    <t>340 - Ofc of Vice Pres Div of Univ Advancement</t>
  </si>
  <si>
    <t>341 - Alumni Relations</t>
  </si>
  <si>
    <t>342 - Divisional Relations and Campaigns</t>
  </si>
  <si>
    <t>343 - Campaign and Marketing</t>
  </si>
  <si>
    <t>347 - Innovations Foundation</t>
  </si>
  <si>
    <t>348 - Canadian Inst Adv Research</t>
  </si>
  <si>
    <t>350 - The Fields Institute</t>
  </si>
  <si>
    <t>352 - N'Sheemaehn Child Care Ctr</t>
  </si>
  <si>
    <t>354 - Research Oversight &amp; Compliance Office</t>
  </si>
  <si>
    <t>356 - Dept of Leadership, Higher &amp; Adult Educ.</t>
  </si>
  <si>
    <t>359 - Professional Experience Year</t>
  </si>
  <si>
    <t>360 - Engineering Communication Program</t>
  </si>
  <si>
    <t>363 - Ofc of Vice-Provost, Students</t>
  </si>
  <si>
    <t>364 - Dept of Adult Educ. &amp; Couns. Psychology</t>
  </si>
  <si>
    <t>365 - Dept of Curriculum, Teaching &amp; Learning</t>
  </si>
  <si>
    <t>366 - Dept. of Appld Psychology &amp; Human Devt.</t>
  </si>
  <si>
    <t>367 - Records of Early English Drama</t>
  </si>
  <si>
    <t>368 - Dictionary of Canadian Biography</t>
  </si>
  <si>
    <t>369 - Ofc of the Chief Administrative Officer</t>
  </si>
  <si>
    <t>371 - OISE Facilities &amp; Services</t>
  </si>
  <si>
    <t>372 - Student Services</t>
  </si>
  <si>
    <t>373 - ICS - Lab School</t>
  </si>
  <si>
    <t>374 - Institute of Human Development</t>
  </si>
  <si>
    <t>376 - Secondary</t>
  </si>
  <si>
    <t>378 - Centre Women's Studies Ed.</t>
  </si>
  <si>
    <t>381 - Continuing Education</t>
  </si>
  <si>
    <t>382 - Education Commons</t>
  </si>
  <si>
    <t>383 - University of Toronto Schools</t>
  </si>
  <si>
    <t>385 - Initial Teacher Education Program</t>
  </si>
  <si>
    <t>389 - UTSC:Ofc of Student Affairs &amp; Services</t>
  </si>
  <si>
    <t>390 - Enrolment Services: Recruitment</t>
  </si>
  <si>
    <t>392 - Mathematical Finance Office</t>
  </si>
  <si>
    <t>398 - Graduate House</t>
  </si>
  <si>
    <t>399 - Munk School of Global Affairs</t>
  </si>
  <si>
    <t>400 - Division of Anatomy</t>
  </si>
  <si>
    <t>402 - Human Resources</t>
  </si>
  <si>
    <t>404 - UT Asset Management Corp.</t>
  </si>
  <si>
    <t>405 - AS: Humanities Centre</t>
  </si>
  <si>
    <t>407 - UC: Art Centre</t>
  </si>
  <si>
    <t>410 - Graduate and Life Sciences Education</t>
  </si>
  <si>
    <t>411 - CERIS - The Ontario Metropolis Centre</t>
  </si>
  <si>
    <t>413 - Inst of Population and Health</t>
  </si>
  <si>
    <t>417 - Education Deans</t>
  </si>
  <si>
    <t>418 - Research Data Centre (RDC)</t>
  </si>
  <si>
    <t>419 - Rehabilitation Sciences Sector</t>
  </si>
  <si>
    <t>420 - Classroom Technology Support Group</t>
  </si>
  <si>
    <t>422 - UTSC:ACM-Arts &amp; Events Programming</t>
  </si>
  <si>
    <t>423 - UTSC:Miller Lash House</t>
  </si>
  <si>
    <t>424 - UTSC:FM-Caretaking</t>
  </si>
  <si>
    <t>425 - UTSC:FM-Power Plant</t>
  </si>
  <si>
    <t>427 - UTSC:FM-Grounds</t>
  </si>
  <si>
    <t>428 - UTSC:Parking Services</t>
  </si>
  <si>
    <t>430 - UTSC:Ctr-Teaching &amp; Learning</t>
  </si>
  <si>
    <t>433 - UTSC:Library Reference</t>
  </si>
  <si>
    <t>434 - UTSC:FM-Maintenance</t>
  </si>
  <si>
    <t>436 - UTSC:Library Circulation</t>
  </si>
  <si>
    <t>437 - UTSC:Library-Collection Management</t>
  </si>
  <si>
    <t>438 - UTSC:Admissions &amp; Student Recruitment</t>
  </si>
  <si>
    <t>439 - UTSC:Financial Aid &amp; Awards</t>
  </si>
  <si>
    <t>456 - UTSC:Arts &amp; Science Co-op Programs</t>
  </si>
  <si>
    <t>471 - UTSC:Ctr-Critical Development Studies</t>
  </si>
  <si>
    <t>474 - Donnelly Centre</t>
  </si>
  <si>
    <t>475 - Charles St Student Family Housing</t>
  </si>
  <si>
    <t>476 - Asian Institute</t>
  </si>
  <si>
    <t>479 - UTSC:Ofc of the Vice Principal Research</t>
  </si>
  <si>
    <t>480 - Centre for Teaching Support &amp; Innovation</t>
  </si>
  <si>
    <t>482 - Real Estate Department</t>
  </si>
  <si>
    <t>483 - Space &amp; Facilities Planning</t>
  </si>
  <si>
    <t>484 - Heart &amp; Stroke/R.Lewar Ctr of Excellence</t>
  </si>
  <si>
    <t>485 - UTSC:Dept-Computer &amp; Mathematical Sci</t>
  </si>
  <si>
    <t>487 - Capital Accounting</t>
  </si>
  <si>
    <t>488 - 89 Chestnut Residence</t>
  </si>
  <si>
    <t>491 - UTM: Ofc of the Dean</t>
  </si>
  <si>
    <t>495 - UTM: English &amp; Drama</t>
  </si>
  <si>
    <t>496 - UTM: Historical Studies</t>
  </si>
  <si>
    <t>497 - UTM: Dept. of Language Studies</t>
  </si>
  <si>
    <t>498 - UTM: Philosophy</t>
  </si>
  <si>
    <t>499 - UTM: Biology</t>
  </si>
  <si>
    <t>500 - UTM: Psychology</t>
  </si>
  <si>
    <t>501 - UTM: Chem/Phys. Sciences</t>
  </si>
  <si>
    <t>502 - UTM: Math/Comp. Sciences</t>
  </si>
  <si>
    <t>503 - UTM: Anthropology</t>
  </si>
  <si>
    <t>504 - UTM: Management</t>
  </si>
  <si>
    <t>505 - UTM: Economics</t>
  </si>
  <si>
    <t>506 - UTM: Geography</t>
  </si>
  <si>
    <t>507 - UTM: Political Science</t>
  </si>
  <si>
    <t>508 - UTM: Sociology</t>
  </si>
  <si>
    <t>509 - Structural Genomics Consortium</t>
  </si>
  <si>
    <t>512 - Women and Gender Studies Institute</t>
  </si>
  <si>
    <t>513 - Level 3 Facility</t>
  </si>
  <si>
    <t>514 - University of Toronto Schools</t>
  </si>
  <si>
    <t>516 - Ontario Tobacco Research Unit</t>
  </si>
  <si>
    <t>517 - Centre for Study of United States</t>
  </si>
  <si>
    <t>518 - Centre for Ethics</t>
  </si>
  <si>
    <t>519 - Optical Technologies Centre</t>
  </si>
  <si>
    <t>520 - Centre for Diaspora &amp; Transnational Stds</t>
  </si>
  <si>
    <t>522 - OISE/UT Library</t>
  </si>
  <si>
    <t>524 - Mclaughlin-Rotman Ctr. for Global Health</t>
  </si>
  <si>
    <t>526 - Ecology and Evolutionary Biology</t>
  </si>
  <si>
    <t>527 - Cell and Systems Biology</t>
  </si>
  <si>
    <t>528 - UTSC:Communications and Public Affairs</t>
  </si>
  <si>
    <t>529 - UTSC:FM-Stores</t>
  </si>
  <si>
    <t>530 - School of Public Policy</t>
  </si>
  <si>
    <t>533 - UTM: Concurrent Teacher Education Prgm</t>
  </si>
  <si>
    <t>535 - UTM: Masters of Management of Innovation</t>
  </si>
  <si>
    <t>537 - Residential Housing Ancillary</t>
  </si>
  <si>
    <t>538 - University : SC</t>
  </si>
  <si>
    <t>539 - UTSC:Dept-Psychology</t>
  </si>
  <si>
    <t>540 - UTSC:FM-Sustainability Office</t>
  </si>
  <si>
    <t>541 - SciNet</t>
  </si>
  <si>
    <t>542 - Dentistry/UT Library</t>
  </si>
  <si>
    <t>543 - Canada Hong Kong Library</t>
  </si>
  <si>
    <t>546 - Advancement Medicine</t>
  </si>
  <si>
    <t>547 - UTSC:Campus Safety &amp; Security</t>
  </si>
  <si>
    <t>548 - OSM Test &amp; Exam Services</t>
  </si>
  <si>
    <t>549 - Equity Offices</t>
  </si>
  <si>
    <t>550 - Chief Information Officer</t>
  </si>
  <si>
    <t>551 - Multi Faith Programs</t>
  </si>
  <si>
    <t>552 - Centre for Community Partnerships</t>
  </si>
  <si>
    <t>553 - OSL Director Admin</t>
  </si>
  <si>
    <t>556 - Adv Communications And marketing</t>
  </si>
  <si>
    <t>557 - Health and Wellness</t>
  </si>
  <si>
    <t>558 - Dunlap Inst. for Astronomy &amp; Astrophysic</t>
  </si>
  <si>
    <t>559 - Vice Provost &amp; Faculty &amp; Academic Life</t>
  </si>
  <si>
    <t>560 - Comparative Evaluation Services</t>
  </si>
  <si>
    <t>561 - Cities Centre</t>
  </si>
  <si>
    <t>564 - Standardized Patient Program</t>
  </si>
  <si>
    <t>568 - UTSC:Partnerships</t>
  </si>
  <si>
    <t>569 - Information Security</t>
  </si>
  <si>
    <t>571 - Concurrent Teacher Education Program</t>
  </si>
  <si>
    <t>572 - CREFO</t>
  </si>
  <si>
    <t>576 - Finance</t>
  </si>
  <si>
    <t>578 - UTSC:Dept-English</t>
  </si>
  <si>
    <t>579 - UTSC:Dept-Philosophy</t>
  </si>
  <si>
    <t>580 - UME: Mississauga Academy of Medicine</t>
  </si>
  <si>
    <t>581 - UTSC:Animal Facilities</t>
  </si>
  <si>
    <t>582 - Enrolment Services</t>
  </si>
  <si>
    <t>583 - UTM: Parking</t>
  </si>
  <si>
    <t>584 - UTM:RG Academic Skills Centre</t>
  </si>
  <si>
    <t>586 - Human Biology</t>
  </si>
  <si>
    <t>587 - UTSC:International Academic Initiatives</t>
  </si>
  <si>
    <t>588 - UTSC:Dept-Historical &amp; Cultural Studies</t>
  </si>
  <si>
    <t>589 - UTSC:Ctr-French &amp; Linguistics</t>
  </si>
  <si>
    <t>590 - UTSC:Dept-Arts, Culture &amp; Media</t>
  </si>
  <si>
    <t>591 - UTSC:Dept-Human Geography</t>
  </si>
  <si>
    <t>592 - UTSC:Dept-Anthropology</t>
  </si>
  <si>
    <t>593 - UTSC:Dept-Political Science</t>
  </si>
  <si>
    <t>594 - UTSC:Dept-Sociology</t>
  </si>
  <si>
    <t>597 - Cinema Studies</t>
  </si>
  <si>
    <t>598 - Education Innovations Office</t>
  </si>
  <si>
    <t>600 - Univ Planning Design &amp; Construction</t>
  </si>
  <si>
    <t>602 - VPRI Portfolio Operations</t>
  </si>
  <si>
    <t>603 - MED: Office of Integrated Med Education</t>
  </si>
  <si>
    <t>604 - Centre Biological Timing and Cognition</t>
  </si>
  <si>
    <t>606 - SL:Information Technology</t>
  </si>
  <si>
    <t>607 - UTSC:Business Development</t>
  </si>
  <si>
    <t>Department Number and Name:</t>
  </si>
  <si>
    <t xml:space="preserve"> Requisitioner</t>
  </si>
  <si>
    <t>Open Requisitioner</t>
  </si>
  <si>
    <r>
      <rPr>
        <b/>
        <sz val="9"/>
        <color theme="1"/>
        <rFont val="Calibri"/>
        <family val="2"/>
        <scheme val="minor"/>
      </rPr>
      <t>Approves all</t>
    </r>
    <r>
      <rPr>
        <sz val="9"/>
        <color theme="1"/>
        <rFont val="Calibri"/>
        <family val="2"/>
        <scheme val="minor"/>
      </rPr>
      <t xml:space="preserve"> Requisitions</t>
    </r>
  </si>
  <si>
    <r>
      <rPr>
        <sz val="12"/>
        <color theme="1"/>
        <rFont val="Calibri"/>
        <family val="2"/>
        <scheme val="minor"/>
      </rPr>
      <t xml:space="preserve">When submitting uSOURCE forms for processing, please ensure </t>
    </r>
    <r>
      <rPr>
        <b/>
        <sz val="12"/>
        <color theme="1"/>
        <rFont val="Calibri"/>
        <family val="2"/>
        <scheme val="minor"/>
      </rPr>
      <t xml:space="preserve">both the Excel and signed PDF </t>
    </r>
    <r>
      <rPr>
        <sz val="12"/>
        <color theme="1"/>
        <rFont val="Calibri"/>
        <family val="2"/>
        <scheme val="minor"/>
      </rPr>
      <t xml:space="preserve">
copies are sent to the appropriate campus contact:
St. George:  uSOURCE@utoronto.ca
UTM:  procurement.utm@utoronto.ca
UTSC:  sbaker@utsc.utoronto.ca 
</t>
    </r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Handwritten copies will not be accepted.</t>
    </r>
  </si>
  <si>
    <t>618 - Music Library</t>
  </si>
  <si>
    <t>7- Receiver Only</t>
  </si>
  <si>
    <t xml:space="preserve">Can create Goods Receipts and Return receipts, but cannot view supplier cataglogues or create shopping carts. This role is ideal for Central Receiving Purposes.                                                                                                                                                                           </t>
  </si>
  <si>
    <t>If approval permissions are required, the CFC Workflow form must also be completed (2nd tab of this file).</t>
  </si>
  <si>
    <t>FUNDS CENTER APPROVAL WORKFLOW FORM</t>
  </si>
  <si>
    <t>C. Funds Centers</t>
  </si>
  <si>
    <t>E. Additional Information / Comments</t>
  </si>
  <si>
    <t>F. Financial Accountability Signature(s)</t>
  </si>
  <si>
    <t>B.  Purchasing Group</t>
  </si>
  <si>
    <t>Use this form to request approval permissions for up to 15 Funds Centers with IDENTICAL configuration.</t>
  </si>
  <si>
    <t>D. User Approval Limits</t>
  </si>
  <si>
    <t>List the Approvers for the Funds Centers in section C, and indicate maximum approval amount.</t>
  </si>
  <si>
    <t>001 - University of Toronto</t>
  </si>
  <si>
    <t>020 - School of Graduate Studies</t>
  </si>
  <si>
    <t>021 - SGS: Research</t>
  </si>
  <si>
    <t>025 - Daniels Faculty of Arch., Land &amp; Design</t>
  </si>
  <si>
    <t>031 - Faculty of Kinesiology &amp; Physl Ed</t>
  </si>
  <si>
    <t>032 - Victoria University</t>
  </si>
  <si>
    <t>033 - Trinity College</t>
  </si>
  <si>
    <t>034 - St. Michael's College</t>
  </si>
  <si>
    <t>035 - Ctr for Global Change Science</t>
  </si>
  <si>
    <t>037 - LOT/TMT Telescope Project</t>
  </si>
  <si>
    <t>073 - Faculty Registrar</t>
  </si>
  <si>
    <t>079 - Information and Instructional Technology</t>
  </si>
  <si>
    <t>084 - Ofc of the Registrar</t>
  </si>
  <si>
    <t>094 - UTSC:Ofc of Bus, Ops &amp; Strategic Affairs</t>
  </si>
  <si>
    <t>106 - UTSC:IITS-Audio Visual</t>
  </si>
  <si>
    <t>129 - UTM:Ofc of the Vice President &amp; Principa</t>
  </si>
  <si>
    <t>130 - UTM: Business Services</t>
  </si>
  <si>
    <t>131 - UTM: Ofc of the Registrar</t>
  </si>
  <si>
    <t>133 - UTM: Facilities, Management &amp; Planning</t>
  </si>
  <si>
    <t>134 - UTM: Library</t>
  </si>
  <si>
    <t>135 - UTM: Dept of Recreation, Athl &amp; Wellness</t>
  </si>
  <si>
    <t>136 - UTM: Health &amp; Counselling Ctr.</t>
  </si>
  <si>
    <t>140 - UTM: Academic Workshop</t>
  </si>
  <si>
    <t>144 - UTM: Police Services</t>
  </si>
  <si>
    <t>145 - UTM: Info. &amp; Inst. Tech. Services</t>
  </si>
  <si>
    <t>146 - UTM: Human Resources</t>
  </si>
  <si>
    <t>147 - UTM: Tech. Resource Centre</t>
  </si>
  <si>
    <t>148 - UTM: MMPA</t>
  </si>
  <si>
    <t>150 - UTM: Hospitality and Retail Services</t>
  </si>
  <si>
    <t>152 - UTM: Student Services</t>
  </si>
  <si>
    <t>153 - UTM: AccessAbility Services</t>
  </si>
  <si>
    <t>155 - Vice-Dean Research and Innovation</t>
  </si>
  <si>
    <t>158 - Div of Comparative Med.</t>
  </si>
  <si>
    <t>183 - Dept of Lab. Medicine &amp; Pathobiology</t>
  </si>
  <si>
    <t>189 - Inst of Health Policy, Mgmt &amp; Evaluation</t>
  </si>
  <si>
    <t>193 - Continuing Professional Development</t>
  </si>
  <si>
    <t>207 - Office of the Vice Dean, MD Program</t>
  </si>
  <si>
    <t>214 - Rehabilitation Sciences Institute</t>
  </si>
  <si>
    <t>230 - Ctr Hydrogen &amp; Electroch. Studies</t>
  </si>
  <si>
    <t>231 - Jnt Prog In Transportation</t>
  </si>
  <si>
    <t>232 - Cross-Disciplinary Programs</t>
  </si>
  <si>
    <t>234 - OISE/UT:Ofc of the Dean</t>
  </si>
  <si>
    <t>236 - Exec Programs &amp; Develop</t>
  </si>
  <si>
    <t>245 - Inst for Policy Analysis</t>
  </si>
  <si>
    <t>250 - McLuhan Prog Culture &amp; Tech</t>
  </si>
  <si>
    <t>252 - Museum Studies Program</t>
  </si>
  <si>
    <t>254 - Asia Pacific Studies</t>
  </si>
  <si>
    <t>255 - Women's Studies Collab Program</t>
  </si>
  <si>
    <t>266 - Special Projects</t>
  </si>
  <si>
    <t>288 - UT Computing</t>
  </si>
  <si>
    <t>303 - Conference Services</t>
  </si>
  <si>
    <t>318 - Residences</t>
  </si>
  <si>
    <t>321 - Transportation Services</t>
  </si>
  <si>
    <t>330 - Financial Advisory Services &amp; Training</t>
  </si>
  <si>
    <t>346 - International Student Exchange Ofc</t>
  </si>
  <si>
    <t>349 - Info Tech Research Centre</t>
  </si>
  <si>
    <t>355 - Ofc of Vice-Dean Education</t>
  </si>
  <si>
    <t>357 - MD/PhD Program</t>
  </si>
  <si>
    <t>361 - Professional Development Ctr</t>
  </si>
  <si>
    <t>370 - Office of the Registrar and Student Serv</t>
  </si>
  <si>
    <t>375 - Elementary</t>
  </si>
  <si>
    <t>377 - School/Univrsity Partnership Office</t>
  </si>
  <si>
    <t>379 - Field Divisions</t>
  </si>
  <si>
    <t>380 - Learning Consortium</t>
  </si>
  <si>
    <t>393 - Program in Neuroscience</t>
  </si>
  <si>
    <t>394 - Knowledge Media Design Inst</t>
  </si>
  <si>
    <t>395 - SGS:Ofc of the Dean</t>
  </si>
  <si>
    <t>396 - SGS:Graduate Student Assistant</t>
  </si>
  <si>
    <t>401 - Centre for Jewish Studies</t>
  </si>
  <si>
    <t>406 - UC: Art Curator</t>
  </si>
  <si>
    <t>408 - Centre for Indigenous Studies</t>
  </si>
  <si>
    <t>409 - Ofc. of Vice President, IGI Relations</t>
  </si>
  <si>
    <t>416 - Vice-President, University Operations</t>
  </si>
  <si>
    <t>421 - Ofc of Student Services</t>
  </si>
  <si>
    <t>432 - UTSC:CTL-Writing Centre</t>
  </si>
  <si>
    <t>457 - UTSC:Governance</t>
  </si>
  <si>
    <t>470 - UTSC:Ctr-Health &amp; Society, Interdisc</t>
  </si>
  <si>
    <t>477 - Council of Ontario Universities</t>
  </si>
  <si>
    <t>478 - Resource Centre for Academic Technology</t>
  </si>
  <si>
    <t>481 - Capital Projects Department</t>
  </si>
  <si>
    <t>486 - UTSC:Doris McCarthy Gallery</t>
  </si>
  <si>
    <t>489 - UTM: Master of  Biotechnology Program</t>
  </si>
  <si>
    <t>490 - UTM: Ofc of VP-Research</t>
  </si>
  <si>
    <t>493 - UTM: Ancillaries</t>
  </si>
  <si>
    <t>494 - UTM: CCIT</t>
  </si>
  <si>
    <t>510 - Int.Lawyers &amp; Economists against Poverty</t>
  </si>
  <si>
    <t>511 - SGS:GCI Acad Directors</t>
  </si>
  <si>
    <t>515 - SGS: Graduate Ctr for Acad Communication</t>
  </si>
  <si>
    <t>521 - Marketing and Licensing</t>
  </si>
  <si>
    <t>525 - FIPPA Office</t>
  </si>
  <si>
    <t>532 - Planning, Governance, Assessment &amp; Commu</t>
  </si>
  <si>
    <t>534 - UTM: Environmental Affairs Office</t>
  </si>
  <si>
    <t>536 - UTM: Commerce Deregulated Fees Program</t>
  </si>
  <si>
    <t>544 - Institute of Policy Analysis</t>
  </si>
  <si>
    <t>545 - Professional Graduate Programs Centre</t>
  </si>
  <si>
    <t>562 - UTSC:Student Life &amp; Intnl Student Centre</t>
  </si>
  <si>
    <t>563 - UTSC:Design and Construction Management</t>
  </si>
  <si>
    <t>570 - Integrated Client Services</t>
  </si>
  <si>
    <t>573 - UTM: Administration</t>
  </si>
  <si>
    <t>574 - Academic &amp; Collaborative Technologies</t>
  </si>
  <si>
    <t>575 - Vice-Provost Academic Operations</t>
  </si>
  <si>
    <t>577 - UTM: Visual Studies</t>
  </si>
  <si>
    <t>585 - MED: Office of Communications</t>
  </si>
  <si>
    <t>599 - Latin American Studies</t>
  </si>
  <si>
    <t>601 - UTM: Inst. for Management &amp; Innovation</t>
  </si>
  <si>
    <t>605 - A&amp;S Impact Centre</t>
  </si>
  <si>
    <t>608 - Human Resources, University Operations</t>
  </si>
  <si>
    <t>609 - Toronto School of Theology</t>
  </si>
  <si>
    <t>610 - A&amp;S SPPG - Mowat</t>
  </si>
  <si>
    <t>611 - Ofc. of Vice President, Communications</t>
  </si>
  <si>
    <t>612 - Citizen Lab</t>
  </si>
  <si>
    <t>613 - SOSCIP Consortium</t>
  </si>
  <si>
    <t>614 - UTSC:FM-Residence Maintenance</t>
  </si>
  <si>
    <t>615 - University of Toronto Entrepreneurship</t>
  </si>
  <si>
    <t>616 - Project Management Office</t>
  </si>
  <si>
    <t>617 - Bora Laskin Law Library</t>
  </si>
  <si>
    <t>619 - Eberhard Zeidler Library</t>
  </si>
  <si>
    <t>620 - Map and Data Library</t>
  </si>
  <si>
    <t>621 - MILT Harris Library</t>
  </si>
  <si>
    <t>622 - Scholars Portal</t>
  </si>
  <si>
    <t>623 - SL Communications</t>
  </si>
  <si>
    <t>624 - Biological Sciences Facility</t>
  </si>
  <si>
    <t>625 - Downsview</t>
  </si>
  <si>
    <t>626 - Advancement</t>
  </si>
  <si>
    <t>627 - Deputy Chief - Humanities</t>
  </si>
  <si>
    <t>628 - Scholarly Communications &amp; Copyright OfC</t>
  </si>
  <si>
    <t>629 - Student Life T-Card Office</t>
  </si>
  <si>
    <t>630 - Student Experience</t>
  </si>
  <si>
    <t>631 - Student Success</t>
  </si>
  <si>
    <t>632 - SL: Chief Administrative Officer</t>
  </si>
  <si>
    <t>633 - UTM:Office of Communications</t>
  </si>
  <si>
    <t>634 - UTSC:Culinaria Research Centre</t>
  </si>
  <si>
    <t>635 - UTM: Ctr. for Medicinal Chemistry</t>
  </si>
  <si>
    <t>636 - Central Sterilization Services</t>
  </si>
  <si>
    <t>637 - Appeals, Discipline &amp; Faculty Grievances</t>
  </si>
  <si>
    <t>638 - Sexual Violence/High Risk</t>
  </si>
  <si>
    <t>554 - Humanities - Religion</t>
  </si>
  <si>
    <t>555 - Dalla Lana School of Public Health</t>
  </si>
  <si>
    <t>565 - Media Studies</t>
  </si>
  <si>
    <t>566 - Intersections, Exchng. Encounters in Hum</t>
  </si>
  <si>
    <t>567 - Global Asia Studies</t>
  </si>
  <si>
    <t>595 - Historical &amp; Cultureal Studies</t>
  </si>
  <si>
    <t>596 - Arts, Culture &amp; Media</t>
  </si>
  <si>
    <t>621 - Rotman Business Information Centre</t>
  </si>
  <si>
    <t>639 - Institute of Islamic Studies</t>
  </si>
  <si>
    <t>640 - School of Cities</t>
  </si>
  <si>
    <t>641 - Inst Studies in Eng Education &amp; Practice</t>
  </si>
  <si>
    <r>
      <t xml:space="preserve">When submitting uSOURCE forms for processing, please ensure </t>
    </r>
    <r>
      <rPr>
        <b/>
        <sz val="12"/>
        <color theme="1"/>
        <rFont val="Calibri"/>
        <family val="2"/>
        <scheme val="minor"/>
      </rPr>
      <t xml:space="preserve">both the Excel and signed PDF </t>
    </r>
    <r>
      <rPr>
        <sz val="12"/>
        <color theme="1"/>
        <rFont val="Calibri"/>
        <family val="2"/>
        <scheme val="minor"/>
      </rPr>
      <t xml:space="preserve">copies are sent to the appropriate campus contact:
St. George:  </t>
    </r>
    <r>
      <rPr>
        <u/>
        <sz val="12"/>
        <color rgb="FF0070C0"/>
        <rFont val="Calibri"/>
        <family val="2"/>
        <scheme val="minor"/>
      </rPr>
      <t>uSOURCE@utoronto.ca</t>
    </r>
    <r>
      <rPr>
        <sz val="12"/>
        <color theme="1"/>
        <rFont val="Calibri"/>
        <family val="2"/>
        <scheme val="minor"/>
      </rPr>
      <t xml:space="preserve">
UTM:  </t>
    </r>
    <r>
      <rPr>
        <u/>
        <sz val="12"/>
        <color rgb="FF0070C0"/>
        <rFont val="Calibri"/>
        <family val="2"/>
        <scheme val="minor"/>
      </rPr>
      <t>procurement.utm@utoronto.ca</t>
    </r>
    <r>
      <rPr>
        <sz val="12"/>
        <color theme="1"/>
        <rFont val="Calibri"/>
        <family val="2"/>
        <scheme val="minor"/>
      </rPr>
      <t xml:space="preserve">
UTSC:  </t>
    </r>
    <r>
      <rPr>
        <u/>
        <sz val="12"/>
        <color rgb="FF0070C0"/>
        <rFont val="Calibri"/>
        <family val="2"/>
        <scheme val="minor"/>
      </rPr>
      <t>she.baker@utoronto.ca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Handwritten copies will not be accepted.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</si>
</sst>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6"/>
      <color theme="2"/>
      <name val="Calibri"/>
      <family val="2"/>
      <scheme val="minor"/>
    </font>
    <font>
      <i/>
      <sz val="9"/>
      <color theme="2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2A5C"/>
      </bottom>
      <diagonal/>
    </border>
    <border>
      <left/>
      <right/>
      <top style="thin">
        <color rgb="FF002A5C"/>
      </top>
      <bottom/>
      <diagonal/>
    </border>
  </borders>
  <cellStyleXfs count="6">
    <xf numFmtId="0" fontId="0" fillId="0" borderId="0"/>
    <xf numFmtId="0" fontId="9" fillId="6" borderId="0" applyNumberFormat="0" applyBorder="0" applyAlignment="0" applyProtection="0"/>
    <xf numFmtId="0" fontId="1" fillId="7" borderId="11" applyNumberFormat="0" applyFont="0" applyAlignment="0" applyProtection="0"/>
    <xf numFmtId="44" fontId="1" fillId="0" borderId="0" applyFon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/>
  </cellStyleXfs>
  <cellXfs count="135">
    <xf numFmtId="0" fontId="0" fillId="0" borderId="0" xfId="0"/>
    <xf numFmtId="0" fontId="2" fillId="2" borderId="0" xfId="0" applyFont="1" applyFill="1"/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0" fillId="0" borderId="0" xfId="0"/>
    <xf numFmtId="0" fontId="3" fillId="0" borderId="0" xfId="0" applyFont="1"/>
    <xf numFmtId="0" fontId="0" fillId="4" borderId="0" xfId="0" applyFill="1"/>
    <xf numFmtId="0" fontId="4" fillId="4" borderId="0" xfId="0" applyFont="1" applyFill="1"/>
    <xf numFmtId="0" fontId="0" fillId="4" borderId="0" xfId="0" applyFill="1" applyBorder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applyFont="1" applyFill="1"/>
    <xf numFmtId="0" fontId="3" fillId="5" borderId="0" xfId="0" applyFont="1" applyFill="1" applyAlignment="1">
      <alignment horizontal="center"/>
    </xf>
    <xf numFmtId="16" fontId="0" fillId="0" borderId="0" xfId="0" applyNumberFormat="1"/>
    <xf numFmtId="0" fontId="0" fillId="0" borderId="0" xfId="0" applyAlignment="1">
      <alignment horizontal="right"/>
    </xf>
    <xf numFmtId="0" fontId="0" fillId="3" borderId="10" xfId="0" applyFill="1" applyBorder="1"/>
    <xf numFmtId="0" fontId="0" fillId="3" borderId="8" xfId="0" applyFill="1" applyBorder="1"/>
    <xf numFmtId="0" fontId="0" fillId="3" borderId="9" xfId="0" applyFill="1" applyBorder="1"/>
    <xf numFmtId="15" fontId="0" fillId="3" borderId="1" xfId="0" applyNumberFormat="1" applyFill="1" applyBorder="1" applyProtection="1">
      <protection locked="0"/>
    </xf>
    <xf numFmtId="0" fontId="0" fillId="3" borderId="7" xfId="0" applyFill="1" applyBorder="1"/>
    <xf numFmtId="0" fontId="0" fillId="3" borderId="5" xfId="0" applyFill="1" applyBorder="1"/>
    <xf numFmtId="0" fontId="0" fillId="3" borderId="6" xfId="0" applyFill="1" applyBorder="1"/>
    <xf numFmtId="0" fontId="2" fillId="2" borderId="0" xfId="0" applyFont="1" applyFill="1" applyAlignment="1">
      <alignment horizontal="right"/>
    </xf>
    <xf numFmtId="0" fontId="0" fillId="3" borderId="1" xfId="0" applyNumberFormat="1" applyFill="1" applyBorder="1" applyProtection="1">
      <protection locked="0"/>
    </xf>
    <xf numFmtId="0" fontId="10" fillId="4" borderId="0" xfId="0" applyFont="1" applyFill="1" applyAlignment="1">
      <alignment horizontal="right"/>
    </xf>
    <xf numFmtId="0" fontId="0" fillId="4" borderId="0" xfId="0" applyFill="1" applyBorder="1"/>
    <xf numFmtId="0" fontId="0" fillId="4" borderId="5" xfId="0" applyFill="1" applyBorder="1"/>
    <xf numFmtId="0" fontId="5" fillId="4" borderId="0" xfId="0" applyFont="1" applyFill="1" applyAlignment="1">
      <alignment wrapText="1"/>
    </xf>
    <xf numFmtId="0" fontId="0" fillId="0" borderId="0" xfId="0" applyBorder="1"/>
    <xf numFmtId="0" fontId="11" fillId="4" borderId="0" xfId="0" applyFont="1" applyFill="1" applyBorder="1"/>
    <xf numFmtId="0" fontId="12" fillId="4" borderId="0" xfId="0" applyFont="1" applyFill="1" applyBorder="1"/>
    <xf numFmtId="0" fontId="4" fillId="4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vertical="top" wrapText="1"/>
    </xf>
    <xf numFmtId="0" fontId="3" fillId="4" borderId="0" xfId="0" applyFont="1" applyFill="1" applyAlignment="1">
      <alignment vertical="top"/>
    </xf>
    <xf numFmtId="0" fontId="3" fillId="7" borderId="11" xfId="2" applyFont="1"/>
    <xf numFmtId="0" fontId="13" fillId="8" borderId="0" xfId="0" applyFont="1" applyFill="1" applyAlignment="1">
      <alignment wrapText="1"/>
    </xf>
    <xf numFmtId="0" fontId="13" fillId="8" borderId="0" xfId="0" applyFont="1" applyFill="1"/>
    <xf numFmtId="0" fontId="0" fillId="9" borderId="0" xfId="0" applyFill="1"/>
    <xf numFmtId="0" fontId="9" fillId="6" borderId="0" xfId="1"/>
    <xf numFmtId="0" fontId="5" fillId="3" borderId="12" xfId="0" applyFont="1" applyFill="1" applyBorder="1" applyProtection="1">
      <protection locked="0"/>
    </xf>
    <xf numFmtId="0" fontId="5" fillId="3" borderId="12" xfId="0" applyFont="1" applyFill="1" applyBorder="1" applyAlignment="1" applyProtection="1">
      <protection locked="0"/>
    </xf>
    <xf numFmtId="0" fontId="15" fillId="4" borderId="0" xfId="0" applyFont="1" applyFill="1" applyAlignment="1">
      <alignment horizontal="center" wrapText="1"/>
    </xf>
    <xf numFmtId="0" fontId="0" fillId="4" borderId="0" xfId="0" applyFont="1" applyFill="1"/>
    <xf numFmtId="0" fontId="0" fillId="0" borderId="0" xfId="0" applyFont="1"/>
    <xf numFmtId="0" fontId="0" fillId="10" borderId="0" xfId="0" applyFill="1"/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Alignment="1">
      <alignment vertical="center"/>
    </xf>
    <xf numFmtId="0" fontId="2" fillId="4" borderId="0" xfId="0" applyFont="1" applyFill="1"/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0" fillId="4" borderId="0" xfId="0" applyFill="1" applyBorder="1" applyAlignment="1">
      <alignment horizontal="right"/>
    </xf>
    <xf numFmtId="0" fontId="3" fillId="4" borderId="0" xfId="0" applyFont="1" applyFill="1"/>
    <xf numFmtId="0" fontId="8" fillId="4" borderId="0" xfId="0" applyFont="1" applyFill="1" applyAlignment="1">
      <alignment horizontal="right"/>
    </xf>
    <xf numFmtId="0" fontId="0" fillId="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3" fillId="14" borderId="0" xfId="0" applyFont="1" applyFill="1"/>
    <xf numFmtId="0" fontId="0" fillId="14" borderId="0" xfId="0" applyFill="1"/>
    <xf numFmtId="0" fontId="3" fillId="15" borderId="0" xfId="0" applyFont="1" applyFill="1"/>
    <xf numFmtId="0" fontId="0" fillId="15" borderId="0" xfId="0" applyFill="1"/>
    <xf numFmtId="0" fontId="0" fillId="15" borderId="0" xfId="0" applyFill="1" applyAlignment="1">
      <alignment horizontal="right"/>
    </xf>
    <xf numFmtId="0" fontId="17" fillId="0" borderId="6" xfId="0" applyFont="1" applyBorder="1"/>
    <xf numFmtId="0" fontId="17" fillId="0" borderId="5" xfId="0" applyFont="1" applyBorder="1"/>
    <xf numFmtId="0" fontId="17" fillId="0" borderId="7" xfId="0" applyFont="1" applyBorder="1"/>
    <xf numFmtId="0" fontId="17" fillId="0" borderId="0" xfId="0" applyFont="1"/>
    <xf numFmtId="0" fontId="17" fillId="0" borderId="13" xfId="0" applyFont="1" applyBorder="1"/>
    <xf numFmtId="0" fontId="17" fillId="0" borderId="0" xfId="0" applyFont="1" applyBorder="1"/>
    <xf numFmtId="0" fontId="17" fillId="0" borderId="14" xfId="0" applyFont="1" applyBorder="1"/>
    <xf numFmtId="0" fontId="17" fillId="0" borderId="9" xfId="0" applyFont="1" applyBorder="1"/>
    <xf numFmtId="0" fontId="17" fillId="0" borderId="8" xfId="0" applyFont="1" applyBorder="1"/>
    <xf numFmtId="0" fontId="17" fillId="0" borderId="10" xfId="0" applyFont="1" applyBorder="1"/>
    <xf numFmtId="0" fontId="5" fillId="3" borderId="15" xfId="0" applyFont="1" applyFill="1" applyBorder="1" applyProtection="1">
      <protection locked="0"/>
    </xf>
    <xf numFmtId="0" fontId="5" fillId="3" borderId="15" xfId="0" applyFont="1" applyFill="1" applyBorder="1" applyAlignment="1" applyProtection="1">
      <protection locked="0"/>
    </xf>
    <xf numFmtId="0" fontId="0" fillId="16" borderId="0" xfId="0" applyFill="1"/>
    <xf numFmtId="0" fontId="0" fillId="17" borderId="0" xfId="0" applyFill="1"/>
    <xf numFmtId="0" fontId="18" fillId="18" borderId="0" xfId="1" applyFont="1" applyFill="1"/>
    <xf numFmtId="164" fontId="0" fillId="0" borderId="0" xfId="0" applyNumberFormat="1"/>
    <xf numFmtId="165" fontId="0" fillId="0" borderId="0" xfId="3" applyNumberFormat="1" applyFont="1"/>
    <xf numFmtId="49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vertical="top"/>
    </xf>
    <xf numFmtId="0" fontId="0" fillId="7" borderId="11" xfId="2" applyFont="1" applyAlignment="1">
      <alignment vertical="top"/>
    </xf>
    <xf numFmtId="0" fontId="15" fillId="4" borderId="0" xfId="0" applyFont="1" applyFill="1" applyBorder="1" applyAlignment="1">
      <alignment horizontal="center" wrapText="1"/>
    </xf>
    <xf numFmtId="0" fontId="5" fillId="3" borderId="16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17" xfId="0" applyFont="1" applyFill="1" applyBorder="1" applyAlignment="1" applyProtection="1">
      <protection locked="0"/>
    </xf>
    <xf numFmtId="0" fontId="5" fillId="3" borderId="18" xfId="0" applyFont="1" applyFill="1" applyBorder="1" applyAlignment="1" applyProtection="1">
      <protection locked="0"/>
    </xf>
    <xf numFmtId="0" fontId="5" fillId="3" borderId="19" xfId="0" applyFont="1" applyFill="1" applyBorder="1" applyProtection="1">
      <protection locked="0"/>
    </xf>
    <xf numFmtId="0" fontId="5" fillId="3" borderId="20" xfId="0" applyFont="1" applyFill="1" applyBorder="1" applyAlignment="1" applyProtection="1">
      <protection locked="0"/>
    </xf>
    <xf numFmtId="0" fontId="5" fillId="3" borderId="21" xfId="0" applyFont="1" applyFill="1" applyBorder="1" applyProtection="1">
      <protection locked="0"/>
    </xf>
    <xf numFmtId="0" fontId="5" fillId="3" borderId="22" xfId="0" applyFont="1" applyFill="1" applyBorder="1" applyAlignment="1" applyProtection="1">
      <protection locked="0"/>
    </xf>
    <xf numFmtId="0" fontId="19" fillId="19" borderId="0" xfId="0" applyFont="1" applyFill="1" applyAlignment="1">
      <alignment vertical="center"/>
    </xf>
    <xf numFmtId="0" fontId="0" fillId="4" borderId="0" xfId="0" applyFill="1" applyProtection="1">
      <protection locked="0"/>
    </xf>
    <xf numFmtId="0" fontId="23" fillId="0" borderId="23" xfId="4" applyFont="1" applyFill="1" applyBorder="1" applyAlignment="1">
      <alignment wrapText="1"/>
    </xf>
    <xf numFmtId="0" fontId="0" fillId="0" borderId="0" xfId="0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0" fillId="16" borderId="0" xfId="0" applyNumberFormat="1" applyFill="1"/>
    <xf numFmtId="0" fontId="0" fillId="3" borderId="24" xfId="0" applyFill="1" applyBorder="1" applyProtection="1">
      <protection locked="0"/>
    </xf>
    <xf numFmtId="164" fontId="0" fillId="3" borderId="24" xfId="3" applyNumberFormat="1" applyFont="1" applyFill="1" applyBorder="1" applyProtection="1">
      <protection locked="0"/>
    </xf>
    <xf numFmtId="14" fontId="0" fillId="3" borderId="24" xfId="0" applyNumberFormat="1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24" fillId="0" borderId="26" xfId="0" applyFont="1" applyBorder="1"/>
    <xf numFmtId="0" fontId="26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>
      <alignment horizontal="left" vertical="top" wrapText="1"/>
    </xf>
    <xf numFmtId="0" fontId="21" fillId="20" borderId="0" xfId="0" applyFont="1" applyFill="1" applyAlignment="1">
      <alignment horizontal="left" vertical="top" wrapText="1" indent="1"/>
    </xf>
    <xf numFmtId="0" fontId="0" fillId="20" borderId="0" xfId="0" applyFill="1" applyAlignment="1">
      <alignment horizontal="left" vertical="top" inden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" xfId="0" applyFill="1" applyBorder="1" applyAlignment="1" applyProtection="1">
      <alignment horizontal="left" vertical="top" wrapText="1" indent="1"/>
      <protection locked="0"/>
    </xf>
    <xf numFmtId="0" fontId="0" fillId="3" borderId="4" xfId="0" applyFill="1" applyBorder="1" applyAlignment="1" applyProtection="1">
      <alignment horizontal="left" vertical="top" wrapText="1" indent="1"/>
      <protection locked="0"/>
    </xf>
    <xf numFmtId="0" fontId="0" fillId="3" borderId="3" xfId="0" applyFill="1" applyBorder="1" applyAlignment="1" applyProtection="1">
      <alignment horizontal="left" vertical="top" wrapText="1" indent="1"/>
      <protection locked="0"/>
    </xf>
    <xf numFmtId="0" fontId="20" fillId="20" borderId="0" xfId="0" applyFont="1" applyFill="1" applyAlignment="1">
      <alignment horizontal="left" vertical="top" wrapText="1" indent="1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 vertical="top" wrapText="1" indent="1"/>
      <protection locked="0"/>
    </xf>
    <xf numFmtId="0" fontId="0" fillId="3" borderId="24" xfId="0" applyFill="1" applyBorder="1" applyProtection="1">
      <protection locked="0"/>
    </xf>
    <xf numFmtId="0" fontId="5" fillId="4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 indent="3"/>
    </xf>
    <xf numFmtId="0" fontId="27" fillId="3" borderId="24" xfId="5" applyFill="1" applyBorder="1" applyProtection="1">
      <protection locked="0"/>
    </xf>
  </cellXfs>
  <cellStyles count="6">
    <cellStyle name="Currency" xfId="3" builtinId="4"/>
    <cellStyle name="Hyperlink" xfId="5" builtinId="8"/>
    <cellStyle name="Neutral" xfId="1" builtinId="28"/>
    <cellStyle name="Normal" xfId="0" builtinId="0"/>
    <cellStyle name="Normal_Department List" xfId="4"/>
    <cellStyle name="Note" xfId="2" builtinId="10"/>
  </cellStyles>
  <dxfs count="25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2A5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procurement.utoronto.ca/tools-templates-forms/usource-setup/complete-user-setup-form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264215</xdr:colOff>
      <xdr:row>2</xdr:row>
      <xdr:rowOff>142046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3015" cy="510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10215</xdr:colOff>
      <xdr:row>2</xdr:row>
      <xdr:rowOff>142046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8615" cy="510346"/>
        </a:xfrm>
        <a:prstGeom prst="rect">
          <a:avLst/>
        </a:prstGeom>
      </xdr:spPr>
    </xdr:pic>
    <xdr:clientData/>
  </xdr:twoCellAnchor>
  <xdr:twoCellAnchor editAs="oneCell">
    <xdr:from>
      <xdr:col>12</xdr:col>
      <xdr:colOff>227307</xdr:colOff>
      <xdr:row>1</xdr:row>
      <xdr:rowOff>58528</xdr:rowOff>
    </xdr:from>
    <xdr:to>
      <xdr:col>13</xdr:col>
      <xdr:colOff>455542</xdr:colOff>
      <xdr:row>7</xdr:row>
      <xdr:rowOff>116926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7182" y="325228"/>
          <a:ext cx="809260" cy="1106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5762</xdr:colOff>
      <xdr:row>0</xdr:row>
      <xdr:rowOff>0</xdr:rowOff>
    </xdr:from>
    <xdr:to>
      <xdr:col>4</xdr:col>
      <xdr:colOff>265978</xdr:colOff>
      <xdr:row>2</xdr:row>
      <xdr:rowOff>142046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9"/>
        <a:stretch/>
      </xdr:blipFill>
      <xdr:spPr>
        <a:xfrm>
          <a:off x="5762" y="0"/>
          <a:ext cx="2089016" cy="593495"/>
        </a:xfrm>
        <a:prstGeom prst="rect">
          <a:avLst/>
        </a:prstGeom>
      </xdr:spPr>
    </xdr:pic>
    <xdr:clientData/>
  </xdr:twoCellAnchor>
  <xdr:twoCellAnchor>
    <xdr:from>
      <xdr:col>9</xdr:col>
      <xdr:colOff>83820</xdr:colOff>
      <xdr:row>24</xdr:row>
      <xdr:rowOff>76200</xdr:rowOff>
    </xdr:from>
    <xdr:to>
      <xdr:col>9</xdr:col>
      <xdr:colOff>422910</xdr:colOff>
      <xdr:row>24</xdr:row>
      <xdr:rowOff>285750</xdr:rowOff>
    </xdr:to>
    <xdr:sp macro="" textlink="">
      <xdr:nvSpPr>
        <xdr:cNvPr id="3" name="TextBox 2"/>
        <xdr:cNvSpPr txBox="1"/>
      </xdr:nvSpPr>
      <xdr:spPr>
        <a:xfrm>
          <a:off x="5036820" y="3619500"/>
          <a:ext cx="33909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900"/>
            <a:t>OR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4"/>
  <sheetViews>
    <sheetView zoomScale="115" zoomScaleNormal="115" workbookViewId="0">
      <selection activeCell="G17" sqref="G17:J17"/>
    </sheetView>
  </sheetViews>
  <sheetFormatPr defaultColWidth="8.6640625" defaultRowHeight="14.4" x14ac:dyDescent="0.3"/>
  <cols>
    <col min="1" max="1" width="8.6640625" style="5"/>
    <col min="2" max="2" width="11.33203125" style="5" customWidth="1"/>
    <col min="3" max="3" width="7.6640625" style="5" customWidth="1"/>
    <col min="4" max="4" width="10.6640625" style="5" customWidth="1"/>
    <col min="5" max="5" width="7.6640625" style="5" customWidth="1"/>
    <col min="6" max="6" width="10.6640625" style="5" customWidth="1"/>
    <col min="7" max="7" width="7.44140625" style="5" customWidth="1"/>
    <col min="8" max="8" width="10.6640625" style="5" customWidth="1"/>
    <col min="9" max="9" width="8.6640625" style="5"/>
    <col min="10" max="10" width="10.33203125" style="5" customWidth="1"/>
    <col min="11" max="16384" width="8.6640625" style="5"/>
  </cols>
  <sheetData>
    <row r="1" spans="1:11" ht="21" x14ac:dyDescent="0.4">
      <c r="J1" s="3" t="s">
        <v>36</v>
      </c>
    </row>
    <row r="5" spans="1:11" x14ac:dyDescent="0.3">
      <c r="A5" s="2" t="s">
        <v>35</v>
      </c>
    </row>
    <row r="6" spans="1:11" x14ac:dyDescent="0.3">
      <c r="A6" s="2" t="s">
        <v>34</v>
      </c>
    </row>
    <row r="7" spans="1:11" x14ac:dyDescent="0.3">
      <c r="A7" s="2" t="s">
        <v>67</v>
      </c>
    </row>
    <row r="9" spans="1:11" x14ac:dyDescent="0.3">
      <c r="A9" s="1" t="s">
        <v>33</v>
      </c>
      <c r="B9" s="1"/>
      <c r="C9" s="1"/>
      <c r="D9" s="1"/>
      <c r="E9" s="1"/>
      <c r="F9" s="1"/>
      <c r="G9" s="1"/>
      <c r="H9" s="1"/>
      <c r="I9" s="1"/>
      <c r="J9" s="1"/>
    </row>
    <row r="10" spans="1:11" ht="15" thickBot="1" x14ac:dyDescent="0.35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1" ht="25.2" thickBot="1" x14ac:dyDescent="0.35">
      <c r="A11" s="27" t="s">
        <v>32</v>
      </c>
      <c r="B11" s="117"/>
      <c r="C11" s="118"/>
      <c r="D11" s="27" t="s">
        <v>31</v>
      </c>
      <c r="E11" s="117"/>
      <c r="F11" s="118"/>
      <c r="G11" s="27" t="s">
        <v>30</v>
      </c>
      <c r="H11" s="117"/>
      <c r="I11" s="118"/>
      <c r="J11" s="7"/>
    </row>
    <row r="12" spans="1:11" x14ac:dyDescent="0.3">
      <c r="A12" s="7"/>
      <c r="B12" s="7"/>
      <c r="C12" s="25"/>
      <c r="D12" s="7"/>
      <c r="E12" s="7"/>
      <c r="F12" s="26"/>
      <c r="G12" s="7"/>
      <c r="H12" s="7"/>
      <c r="I12" s="25"/>
      <c r="J12" s="7"/>
    </row>
    <row r="13" spans="1:11" x14ac:dyDescent="0.3">
      <c r="A13" s="1" t="s">
        <v>29</v>
      </c>
      <c r="B13" s="1"/>
      <c r="C13" s="1"/>
      <c r="D13" s="1"/>
      <c r="E13" s="1"/>
      <c r="F13" s="1"/>
      <c r="G13" s="1"/>
      <c r="H13" s="1"/>
      <c r="I13" s="1"/>
      <c r="J13" s="1"/>
    </row>
    <row r="14" spans="1:11" ht="15" thickBot="1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ht="17.7" customHeight="1" thickBot="1" x14ac:dyDescent="0.35">
      <c r="A15" s="7" t="s">
        <v>28</v>
      </c>
      <c r="B15" s="7"/>
      <c r="C15" s="7"/>
      <c r="D15" s="7"/>
      <c r="E15" s="7"/>
      <c r="F15" s="7"/>
      <c r="G15" s="114"/>
      <c r="H15" s="115"/>
      <c r="I15" s="115"/>
      <c r="J15" s="116"/>
      <c r="K15" s="4"/>
    </row>
    <row r="16" spans="1:11" ht="15" thickBot="1" x14ac:dyDescent="0.35">
      <c r="A16" s="7" t="s">
        <v>27</v>
      </c>
      <c r="B16" s="7"/>
      <c r="C16" s="7"/>
      <c r="D16" s="7"/>
      <c r="E16" s="7"/>
      <c r="F16" s="7"/>
      <c r="G16" s="111"/>
      <c r="H16" s="112"/>
      <c r="I16" s="112"/>
      <c r="J16" s="113"/>
    </row>
    <row r="17" spans="1:10" ht="15" thickBot="1" x14ac:dyDescent="0.35">
      <c r="A17" s="7" t="s">
        <v>5</v>
      </c>
      <c r="B17" s="7"/>
      <c r="C17" s="7"/>
      <c r="D17" s="9"/>
      <c r="E17" s="7"/>
      <c r="F17" s="7"/>
      <c r="G17" s="111"/>
      <c r="H17" s="112"/>
      <c r="I17" s="112"/>
      <c r="J17" s="113"/>
    </row>
    <row r="18" spans="1:10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1" t="s">
        <v>26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15" thickBo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ht="15" thickBot="1" x14ac:dyDescent="0.35">
      <c r="A21" s="7" t="s">
        <v>25</v>
      </c>
      <c r="B21" s="7"/>
      <c r="C21" s="111" t="s">
        <v>51</v>
      </c>
      <c r="D21" s="112"/>
      <c r="E21" s="112"/>
      <c r="F21" s="113"/>
      <c r="G21" s="7"/>
      <c r="H21" s="7"/>
      <c r="I21" s="7"/>
      <c r="J21" s="7"/>
    </row>
    <row r="22" spans="1:10" ht="14.7" customHeight="1" x14ac:dyDescent="0.3">
      <c r="A22" s="7" t="s">
        <v>24</v>
      </c>
      <c r="B22" s="7"/>
      <c r="C22" s="119" t="e">
        <f>VLOOKUP(C21,Roles!A:B,2,FALSE)</f>
        <v>#N/A</v>
      </c>
      <c r="D22" s="119"/>
      <c r="E22" s="119"/>
      <c r="F22" s="119"/>
      <c r="G22" s="119"/>
      <c r="H22" s="119"/>
      <c r="I22" s="119"/>
      <c r="J22" s="119"/>
    </row>
    <row r="23" spans="1:10" x14ac:dyDescent="0.3">
      <c r="A23" s="7"/>
      <c r="B23" s="7"/>
      <c r="C23" s="119"/>
      <c r="D23" s="119"/>
      <c r="E23" s="119"/>
      <c r="F23" s="119"/>
      <c r="G23" s="119"/>
      <c r="H23" s="119"/>
      <c r="I23" s="119"/>
      <c r="J23" s="119"/>
    </row>
    <row r="24" spans="1:10" x14ac:dyDescent="0.3">
      <c r="A24" s="7"/>
      <c r="B24" s="8"/>
      <c r="C24" s="119"/>
      <c r="D24" s="119"/>
      <c r="E24" s="119"/>
      <c r="F24" s="119"/>
      <c r="G24" s="119"/>
      <c r="H24" s="119"/>
      <c r="I24" s="119"/>
      <c r="J24" s="119"/>
    </row>
    <row r="25" spans="1:10" x14ac:dyDescent="0.3">
      <c r="A25" s="7"/>
      <c r="B25" s="8"/>
      <c r="C25" s="119"/>
      <c r="D25" s="119"/>
      <c r="E25" s="119"/>
      <c r="F25" s="119"/>
      <c r="G25" s="119"/>
      <c r="H25" s="119"/>
      <c r="I25" s="119"/>
      <c r="J25" s="119"/>
    </row>
    <row r="26" spans="1:10" x14ac:dyDescent="0.3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22" t="e">
        <f>VLOOKUP(C21,Roles!A:C,3,FALSE)</f>
        <v>#N/A</v>
      </c>
    </row>
    <row r="27" spans="1:10" x14ac:dyDescent="0.3">
      <c r="A27" s="8" t="s">
        <v>22</v>
      </c>
      <c r="B27" s="8"/>
      <c r="C27" s="8"/>
      <c r="D27" s="8"/>
      <c r="E27" s="8"/>
      <c r="F27" s="8"/>
      <c r="G27" s="8"/>
      <c r="H27" s="8"/>
      <c r="I27" s="8"/>
      <c r="J27" s="24" t="e">
        <f>VLOOKUP(C21,Roles!A:D,4,FALSE)</f>
        <v>#N/A</v>
      </c>
    </row>
    <row r="28" spans="1:10" x14ac:dyDescent="0.3">
      <c r="A28" s="8" t="s">
        <v>21</v>
      </c>
      <c r="B28" s="8"/>
      <c r="C28" s="8"/>
      <c r="D28" s="8"/>
      <c r="E28" s="8"/>
      <c r="F28" s="8"/>
      <c r="G28" s="8"/>
      <c r="H28" s="8"/>
      <c r="I28" s="8"/>
      <c r="J28" s="8"/>
    </row>
    <row r="29" spans="1:10" x14ac:dyDescent="0.3">
      <c r="A29" s="8"/>
      <c r="B29" s="8"/>
      <c r="C29" s="8"/>
      <c r="D29" s="8"/>
      <c r="E29" s="8"/>
      <c r="F29" s="8"/>
      <c r="G29" s="8"/>
      <c r="H29" s="8"/>
      <c r="I29" s="8"/>
      <c r="J29" s="8"/>
    </row>
    <row r="30" spans="1:10" ht="15" thickBot="1" x14ac:dyDescent="0.35">
      <c r="A30" s="10" t="s">
        <v>3</v>
      </c>
      <c r="B30" s="11" t="s">
        <v>4</v>
      </c>
      <c r="C30" s="10" t="s">
        <v>3</v>
      </c>
      <c r="D30" s="11" t="s">
        <v>4</v>
      </c>
      <c r="E30" s="10" t="s">
        <v>3</v>
      </c>
      <c r="F30" s="11" t="s">
        <v>4</v>
      </c>
      <c r="G30" s="10" t="s">
        <v>3</v>
      </c>
      <c r="H30" s="11" t="s">
        <v>4</v>
      </c>
      <c r="I30" s="10" t="s">
        <v>3</v>
      </c>
      <c r="J30" s="11" t="s">
        <v>4</v>
      </c>
    </row>
    <row r="31" spans="1:10" ht="15" thickBot="1" x14ac:dyDescent="0.35">
      <c r="A31" s="11">
        <v>1</v>
      </c>
      <c r="B31" s="23"/>
      <c r="C31" s="11">
        <v>6</v>
      </c>
      <c r="D31" s="23"/>
      <c r="E31" s="11">
        <v>11</v>
      </c>
      <c r="F31" s="23"/>
      <c r="G31" s="11">
        <v>16</v>
      </c>
      <c r="H31" s="23"/>
      <c r="I31" s="11">
        <v>21</v>
      </c>
      <c r="J31" s="23"/>
    </row>
    <row r="32" spans="1:10" ht="15" thickBot="1" x14ac:dyDescent="0.35">
      <c r="A32" s="11">
        <v>2</v>
      </c>
      <c r="B32" s="23"/>
      <c r="C32" s="11">
        <v>7</v>
      </c>
      <c r="D32" s="23"/>
      <c r="E32" s="11">
        <v>12</v>
      </c>
      <c r="F32" s="23"/>
      <c r="G32" s="11">
        <v>17</v>
      </c>
      <c r="H32" s="23"/>
      <c r="I32" s="11">
        <v>22</v>
      </c>
      <c r="J32" s="23"/>
    </row>
    <row r="33" spans="1:10" ht="15" thickBot="1" x14ac:dyDescent="0.35">
      <c r="A33" s="11">
        <v>3</v>
      </c>
      <c r="B33" s="23"/>
      <c r="C33" s="11">
        <v>8</v>
      </c>
      <c r="D33" s="23"/>
      <c r="E33" s="11">
        <v>13</v>
      </c>
      <c r="F33" s="23"/>
      <c r="G33" s="11">
        <v>18</v>
      </c>
      <c r="H33" s="23"/>
      <c r="I33" s="11">
        <v>23</v>
      </c>
      <c r="J33" s="23"/>
    </row>
    <row r="34" spans="1:10" ht="15" thickBot="1" x14ac:dyDescent="0.35">
      <c r="A34" s="11">
        <v>4</v>
      </c>
      <c r="B34" s="23"/>
      <c r="C34" s="11">
        <v>9</v>
      </c>
      <c r="D34" s="23"/>
      <c r="E34" s="11">
        <v>14</v>
      </c>
      <c r="F34" s="23"/>
      <c r="G34" s="11">
        <v>19</v>
      </c>
      <c r="H34" s="23"/>
      <c r="I34" s="11">
        <v>24</v>
      </c>
      <c r="J34" s="23"/>
    </row>
    <row r="35" spans="1:10" ht="15" thickBot="1" x14ac:dyDescent="0.35">
      <c r="A35" s="11">
        <v>5</v>
      </c>
      <c r="B35" s="23"/>
      <c r="C35" s="11">
        <v>10</v>
      </c>
      <c r="D35" s="23"/>
      <c r="E35" s="11">
        <v>15</v>
      </c>
      <c r="F35" s="23"/>
      <c r="G35" s="11">
        <v>20</v>
      </c>
      <c r="H35" s="23"/>
      <c r="I35" s="11">
        <v>25</v>
      </c>
      <c r="J35" s="23"/>
    </row>
    <row r="36" spans="1:10" x14ac:dyDescent="0.3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 x14ac:dyDescent="0.3">
      <c r="A37" s="1" t="s">
        <v>20</v>
      </c>
      <c r="B37" s="1"/>
      <c r="C37" s="1"/>
      <c r="D37" s="1"/>
      <c r="E37" s="1"/>
      <c r="F37" s="1"/>
      <c r="G37" s="1"/>
      <c r="H37" s="1"/>
      <c r="I37" s="1"/>
      <c r="J37" s="22"/>
    </row>
    <row r="38" spans="1:10" x14ac:dyDescent="0.3">
      <c r="A38" s="8" t="s">
        <v>19</v>
      </c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3">
      <c r="A39" s="8" t="s">
        <v>18</v>
      </c>
      <c r="B39" s="7"/>
      <c r="C39" s="7"/>
      <c r="D39" s="7"/>
      <c r="E39" s="7"/>
      <c r="F39" s="7"/>
      <c r="G39" s="7"/>
      <c r="H39" s="7"/>
      <c r="I39" s="7"/>
      <c r="J39" s="7"/>
    </row>
    <row r="40" spans="1:10" ht="15" thickBot="1" x14ac:dyDescent="0.35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ht="15" thickBot="1" x14ac:dyDescent="0.35">
      <c r="A41" s="7" t="s">
        <v>6</v>
      </c>
      <c r="B41" s="111"/>
      <c r="C41" s="112"/>
      <c r="D41" s="112"/>
      <c r="E41" s="113"/>
      <c r="F41" s="7"/>
      <c r="G41" s="7" t="s">
        <v>9</v>
      </c>
      <c r="H41" s="7"/>
      <c r="I41" s="7"/>
      <c r="J41" s="7"/>
    </row>
    <row r="42" spans="1:10" ht="16.95" customHeight="1" thickBot="1" x14ac:dyDescent="0.35">
      <c r="A42" s="7" t="s">
        <v>7</v>
      </c>
      <c r="B42" s="111"/>
      <c r="C42" s="112"/>
      <c r="D42" s="112"/>
      <c r="E42" s="113"/>
      <c r="F42" s="7"/>
      <c r="G42" s="21"/>
      <c r="H42" s="20"/>
      <c r="I42" s="20"/>
      <c r="J42" s="19"/>
    </row>
    <row r="43" spans="1:10" ht="14.7" customHeight="1" thickBot="1" x14ac:dyDescent="0.35">
      <c r="A43" s="7" t="s">
        <v>10</v>
      </c>
      <c r="B43" s="18"/>
      <c r="C43" s="7"/>
      <c r="D43" s="7"/>
      <c r="E43" s="7"/>
      <c r="F43" s="7"/>
      <c r="G43" s="17"/>
      <c r="H43" s="16"/>
      <c r="I43" s="16"/>
      <c r="J43" s="15"/>
    </row>
    <row r="44" spans="1:10" x14ac:dyDescent="0.3">
      <c r="J44" s="14"/>
    </row>
  </sheetData>
  <sheetProtection password="EB21" sheet="1" objects="1" scenarios="1" selectLockedCells="1"/>
  <mergeCells count="10">
    <mergeCell ref="B42:E42"/>
    <mergeCell ref="G16:J16"/>
    <mergeCell ref="G17:J17"/>
    <mergeCell ref="G15:J15"/>
    <mergeCell ref="B11:C11"/>
    <mergeCell ref="E11:F11"/>
    <mergeCell ref="H11:I11"/>
    <mergeCell ref="B41:E41"/>
    <mergeCell ref="C21:F21"/>
    <mergeCell ref="C22:J25"/>
  </mergeCells>
  <conditionalFormatting sqref="A27:J30 A36:J36 E31:E35 G31:G35 I31:I35 A31:A35 C31:C35">
    <cfRule type="expression" dxfId="24" priority="11">
      <formula>$J$27="NR"</formula>
    </cfRule>
  </conditionalFormatting>
  <conditionalFormatting sqref="B31:B35">
    <cfRule type="expression" dxfId="23" priority="10">
      <formula>$J$27="NR"</formula>
    </cfRule>
  </conditionalFormatting>
  <conditionalFormatting sqref="B32:B35">
    <cfRule type="expression" dxfId="22" priority="9">
      <formula>$J$27="NR"</formula>
    </cfRule>
  </conditionalFormatting>
  <conditionalFormatting sqref="D31:D35">
    <cfRule type="expression" dxfId="21" priority="8">
      <formula>$J$27="NR"</formula>
    </cfRule>
  </conditionalFormatting>
  <conditionalFormatting sqref="D32:D35">
    <cfRule type="expression" dxfId="20" priority="7">
      <formula>$J$27="NR"</formula>
    </cfRule>
  </conditionalFormatting>
  <conditionalFormatting sqref="F31:F35">
    <cfRule type="expression" dxfId="19" priority="6">
      <formula>$J$27="NR"</formula>
    </cfRule>
  </conditionalFormatting>
  <conditionalFormatting sqref="F32:F35">
    <cfRule type="expression" dxfId="18" priority="5">
      <formula>$J$27="NR"</formula>
    </cfRule>
  </conditionalFormatting>
  <conditionalFormatting sqref="H31:H35">
    <cfRule type="expression" dxfId="17" priority="4">
      <formula>$J$27="NR"</formula>
    </cfRule>
  </conditionalFormatting>
  <conditionalFormatting sqref="H32:H35">
    <cfRule type="expression" dxfId="16" priority="3">
      <formula>$J$27="NR"</formula>
    </cfRule>
  </conditionalFormatting>
  <conditionalFormatting sqref="J31:J35">
    <cfRule type="expression" dxfId="15" priority="2">
      <formula>$J$27="NR"</formula>
    </cfRule>
  </conditionalFormatting>
  <conditionalFormatting sqref="J32:J35">
    <cfRule type="expression" dxfId="14" priority="1">
      <formula>$J$27="NR"</formula>
    </cfRule>
  </conditionalFormatting>
  <dataValidations count="1">
    <dataValidation allowBlank="1" showInputMessage="1" showErrorMessage="1" prompt="See the Depart_List tab in this file for a complete list of UofT department numbers." sqref="G15:J15"/>
  </dataValidations>
  <pageMargins left="0.7" right="0.7" top="0.75" bottom="0.75" header="0.3" footer="0.3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Roles!$A:$A</xm:f>
          </x14:formula1>
          <xm:sqref>C21:F21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7"/>
  <sheetViews>
    <sheetView zoomScale="130" zoomScaleNormal="130" workbookViewId="0">
      <selection activeCell="E10" sqref="E10:K10"/>
    </sheetView>
  </sheetViews>
  <sheetFormatPr defaultColWidth="8.6640625" defaultRowHeight="14.4" x14ac:dyDescent="0.3"/>
  <cols>
    <col min="1" max="1" width="3.5546875" style="5" customWidth="1"/>
    <col min="2" max="2" width="10" style="5" customWidth="1"/>
    <col min="3" max="3" width="10.33203125" style="5" customWidth="1"/>
    <col min="4" max="4" width="7.44140625" style="5" customWidth="1"/>
    <col min="5" max="5" width="24.6640625" style="5" customWidth="1"/>
    <col min="6" max="11" width="6.5546875" style="5" customWidth="1"/>
    <col min="12" max="12" width="3.88671875" style="5" customWidth="1"/>
    <col min="13" max="16384" width="8.6640625" style="5"/>
  </cols>
  <sheetData>
    <row r="1" spans="1:14" ht="21" x14ac:dyDescent="0.4">
      <c r="L1" s="3" t="s">
        <v>38</v>
      </c>
      <c r="M1" s="97"/>
      <c r="N1" s="97"/>
    </row>
    <row r="2" spans="1:14" x14ac:dyDescent="0.3">
      <c r="M2" s="97"/>
      <c r="N2" s="97"/>
    </row>
    <row r="3" spans="1:14" x14ac:dyDescent="0.3">
      <c r="M3" s="97"/>
      <c r="N3" s="97"/>
    </row>
    <row r="4" spans="1:14" ht="15.9" customHeight="1" x14ac:dyDescent="0.3">
      <c r="A4" s="44" t="s">
        <v>139</v>
      </c>
      <c r="M4" s="97"/>
      <c r="N4" s="97"/>
    </row>
    <row r="5" spans="1:14" ht="15.9" customHeight="1" x14ac:dyDescent="0.3">
      <c r="A5" s="44" t="s">
        <v>146</v>
      </c>
      <c r="M5" s="97"/>
      <c r="N5" s="97"/>
    </row>
    <row r="6" spans="1:14" ht="15.9" customHeight="1" x14ac:dyDescent="0.3">
      <c r="A6" s="44" t="s">
        <v>543</v>
      </c>
      <c r="M6" s="97"/>
      <c r="N6" s="97"/>
    </row>
    <row r="7" spans="1:14" ht="5.25" customHeight="1" x14ac:dyDescent="0.3">
      <c r="M7" s="97"/>
      <c r="N7" s="97"/>
    </row>
    <row r="8" spans="1:14" x14ac:dyDescent="0.3">
      <c r="A8" s="1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97"/>
      <c r="N8" s="97"/>
    </row>
    <row r="9" spans="1:14" ht="7.95" customHeight="1" thickBot="1" x14ac:dyDescent="0.3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97"/>
      <c r="N9" s="97"/>
    </row>
    <row r="10" spans="1:14" ht="17.7" customHeight="1" thickBot="1" x14ac:dyDescent="0.35">
      <c r="A10" s="7" t="s">
        <v>535</v>
      </c>
      <c r="B10" s="7"/>
      <c r="C10" s="7"/>
      <c r="D10" s="7"/>
      <c r="E10" s="122"/>
      <c r="F10" s="123"/>
      <c r="G10" s="123"/>
      <c r="H10" s="123"/>
      <c r="I10" s="123"/>
      <c r="J10" s="123"/>
      <c r="K10" s="124"/>
      <c r="L10" s="25"/>
      <c r="M10" s="98"/>
      <c r="N10" s="97"/>
    </row>
    <row r="11" spans="1:14" ht="15" thickBot="1" x14ac:dyDescent="0.35">
      <c r="A11" s="7" t="s">
        <v>69</v>
      </c>
      <c r="B11" s="7"/>
      <c r="C11" s="7"/>
      <c r="D11" s="7"/>
      <c r="E11" s="122"/>
      <c r="F11" s="123"/>
      <c r="G11" s="123"/>
      <c r="H11" s="123"/>
      <c r="I11" s="123"/>
      <c r="J11" s="123"/>
      <c r="K11" s="124"/>
      <c r="L11" s="25"/>
    </row>
    <row r="12" spans="1:14" ht="15" thickBot="1" x14ac:dyDescent="0.35">
      <c r="A12" s="7" t="s">
        <v>5</v>
      </c>
      <c r="B12" s="7"/>
      <c r="C12" s="7"/>
      <c r="D12" s="7"/>
      <c r="E12" s="122"/>
      <c r="F12" s="123"/>
      <c r="G12" s="123"/>
      <c r="H12" s="123"/>
      <c r="I12" s="123"/>
      <c r="J12" s="123"/>
      <c r="K12" s="124"/>
      <c r="L12" s="25"/>
    </row>
    <row r="13" spans="1:14" ht="15" thickBot="1" x14ac:dyDescent="0.35">
      <c r="A13" s="7" t="s">
        <v>70</v>
      </c>
      <c r="B13" s="7"/>
      <c r="C13" s="7"/>
      <c r="D13" s="9"/>
      <c r="E13" s="82"/>
      <c r="F13" s="46"/>
      <c r="G13" s="46"/>
      <c r="H13" s="46"/>
      <c r="I13" s="46"/>
      <c r="J13" s="46"/>
      <c r="K13" s="46"/>
      <c r="L13" s="25"/>
    </row>
    <row r="14" spans="1:14" ht="7.2" customHeigh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4" x14ac:dyDescent="0.3">
      <c r="A15" s="1" t="s">
        <v>142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</row>
    <row r="16" spans="1:14" ht="18" customHeight="1" x14ac:dyDescent="0.3">
      <c r="A16" s="31"/>
      <c r="B16" s="43" t="s">
        <v>143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7" spans="1:14" ht="29.1" customHeight="1" thickBot="1" x14ac:dyDescent="0.35">
      <c r="A17" s="25"/>
      <c r="B17" s="8" t="s">
        <v>0</v>
      </c>
      <c r="C17" s="8" t="s">
        <v>1</v>
      </c>
      <c r="D17" s="8" t="s">
        <v>2</v>
      </c>
      <c r="E17" s="8" t="s">
        <v>135</v>
      </c>
      <c r="F17" s="85" t="s">
        <v>129</v>
      </c>
      <c r="G17" s="85" t="s">
        <v>130</v>
      </c>
      <c r="H17" s="85" t="s">
        <v>131</v>
      </c>
      <c r="I17" s="85" t="s">
        <v>132</v>
      </c>
      <c r="J17" s="85" t="s">
        <v>133</v>
      </c>
      <c r="K17" s="85" t="s">
        <v>134</v>
      </c>
      <c r="L17" s="25"/>
    </row>
    <row r="18" spans="1:14" x14ac:dyDescent="0.3">
      <c r="A18" s="30">
        <v>1</v>
      </c>
      <c r="B18" s="86"/>
      <c r="C18" s="87"/>
      <c r="D18" s="87"/>
      <c r="E18" s="88"/>
      <c r="F18" s="88"/>
      <c r="G18" s="88"/>
      <c r="H18" s="88"/>
      <c r="I18" s="88"/>
      <c r="J18" s="88"/>
      <c r="K18" s="89"/>
      <c r="L18" s="29" t="e">
        <f>VLOOKUP(E18,Roles!A:D,4,FALSE)</f>
        <v>#N/A</v>
      </c>
      <c r="M18" s="28"/>
    </row>
    <row r="19" spans="1:14" x14ac:dyDescent="0.3">
      <c r="A19" s="30">
        <v>2</v>
      </c>
      <c r="B19" s="90"/>
      <c r="C19" s="40"/>
      <c r="D19" s="40"/>
      <c r="E19" s="41"/>
      <c r="F19" s="41"/>
      <c r="G19" s="41"/>
      <c r="H19" s="41"/>
      <c r="I19" s="41"/>
      <c r="J19" s="41"/>
      <c r="K19" s="91"/>
      <c r="L19" s="29" t="e">
        <f>VLOOKUP(E19,Roles!A:D,4,FALSE)</f>
        <v>#N/A</v>
      </c>
      <c r="M19" s="28"/>
    </row>
    <row r="20" spans="1:14" x14ac:dyDescent="0.3">
      <c r="A20" s="30">
        <v>3</v>
      </c>
      <c r="B20" s="90"/>
      <c r="C20" s="40"/>
      <c r="D20" s="40"/>
      <c r="E20" s="41"/>
      <c r="F20" s="41"/>
      <c r="G20" s="41"/>
      <c r="H20" s="41"/>
      <c r="I20" s="41"/>
      <c r="J20" s="41"/>
      <c r="K20" s="91"/>
      <c r="L20" s="29" t="e">
        <f>VLOOKUP(E20,Roles!A:D,4,FALSE)</f>
        <v>#N/A</v>
      </c>
      <c r="M20" s="28"/>
      <c r="N20"/>
    </row>
    <row r="21" spans="1:14" x14ac:dyDescent="0.3">
      <c r="A21" s="30">
        <v>4</v>
      </c>
      <c r="B21" s="90"/>
      <c r="C21" s="40"/>
      <c r="D21" s="40"/>
      <c r="E21" s="41"/>
      <c r="F21" s="41"/>
      <c r="G21" s="41"/>
      <c r="H21" s="41"/>
      <c r="I21" s="41"/>
      <c r="J21" s="41"/>
      <c r="K21" s="91"/>
      <c r="L21" s="29" t="e">
        <f>VLOOKUP(E21,Roles!A:D,4,FALSE)</f>
        <v>#N/A</v>
      </c>
      <c r="M21" s="28"/>
    </row>
    <row r="22" spans="1:14" x14ac:dyDescent="0.3">
      <c r="A22" s="30">
        <v>5</v>
      </c>
      <c r="B22" s="90"/>
      <c r="C22" s="40"/>
      <c r="D22" s="40"/>
      <c r="E22" s="41"/>
      <c r="F22" s="41"/>
      <c r="G22" s="41"/>
      <c r="H22" s="41"/>
      <c r="I22" s="41"/>
      <c r="J22" s="41"/>
      <c r="K22" s="91"/>
      <c r="L22" s="29" t="e">
        <f>VLOOKUP(E22,Roles!A:D,4,FALSE)</f>
        <v>#N/A</v>
      </c>
      <c r="M22" s="28"/>
    </row>
    <row r="23" spans="1:14" x14ac:dyDescent="0.3">
      <c r="A23" s="30">
        <v>6</v>
      </c>
      <c r="B23" s="90"/>
      <c r="C23" s="40"/>
      <c r="D23" s="40"/>
      <c r="E23" s="41"/>
      <c r="F23" s="41"/>
      <c r="G23" s="41"/>
      <c r="H23" s="41"/>
      <c r="I23" s="41"/>
      <c r="J23" s="41"/>
      <c r="K23" s="91"/>
      <c r="L23" s="29" t="e">
        <f>VLOOKUP(E23,Roles!A:D,4,FALSE)</f>
        <v>#N/A</v>
      </c>
      <c r="M23" s="28"/>
    </row>
    <row r="24" spans="1:14" x14ac:dyDescent="0.3">
      <c r="A24" s="30">
        <v>7</v>
      </c>
      <c r="B24" s="90"/>
      <c r="C24" s="40"/>
      <c r="D24" s="40"/>
      <c r="E24" s="41"/>
      <c r="F24" s="41"/>
      <c r="G24" s="41"/>
      <c r="H24" s="41"/>
      <c r="I24" s="41"/>
      <c r="J24" s="41"/>
      <c r="K24" s="91"/>
      <c r="L24" s="29" t="e">
        <f>VLOOKUP(E24,Roles!A:D,4,FALSE)</f>
        <v>#N/A</v>
      </c>
      <c r="M24" s="28"/>
    </row>
    <row r="25" spans="1:14" x14ac:dyDescent="0.3">
      <c r="A25" s="30">
        <v>8</v>
      </c>
      <c r="B25" s="90"/>
      <c r="C25" s="40"/>
      <c r="D25" s="40"/>
      <c r="E25" s="41"/>
      <c r="F25" s="41"/>
      <c r="G25" s="41"/>
      <c r="H25" s="41"/>
      <c r="I25" s="41"/>
      <c r="J25" s="41"/>
      <c r="K25" s="91"/>
      <c r="L25" s="29" t="e">
        <f>VLOOKUP(E25,Roles!A:D,4,FALSE)</f>
        <v>#N/A</v>
      </c>
      <c r="M25" s="28"/>
    </row>
    <row r="26" spans="1:14" x14ac:dyDescent="0.3">
      <c r="A26" s="30">
        <v>9</v>
      </c>
      <c r="B26" s="90"/>
      <c r="C26" s="40"/>
      <c r="D26" s="40"/>
      <c r="E26" s="41"/>
      <c r="F26" s="41"/>
      <c r="G26" s="41"/>
      <c r="H26" s="41"/>
      <c r="I26" s="41"/>
      <c r="J26" s="41"/>
      <c r="K26" s="91"/>
      <c r="L26" s="29" t="e">
        <f>VLOOKUP(E26,Roles!A:D,4,FALSE)</f>
        <v>#N/A</v>
      </c>
      <c r="M26" s="28"/>
    </row>
    <row r="27" spans="1:14" ht="15" thickBot="1" x14ac:dyDescent="0.35">
      <c r="A27" s="30">
        <v>10</v>
      </c>
      <c r="B27" s="92"/>
      <c r="C27" s="75"/>
      <c r="D27" s="75"/>
      <c r="E27" s="76"/>
      <c r="F27" s="76"/>
      <c r="G27" s="76"/>
      <c r="H27" s="76"/>
      <c r="I27" s="76"/>
      <c r="J27" s="76"/>
      <c r="K27" s="93"/>
      <c r="L27" s="29" t="e">
        <f>VLOOKUP(E27,Roles!A:D,4,FALSE)</f>
        <v>#N/A</v>
      </c>
      <c r="M27" s="28"/>
    </row>
    <row r="28" spans="1:14" ht="7.5" customHeight="1" x14ac:dyDescent="0.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28"/>
    </row>
    <row r="29" spans="1:14" x14ac:dyDescent="0.3">
      <c r="A29" s="1" t="s">
        <v>141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22"/>
    </row>
    <row r="30" spans="1:14" ht="18" customHeight="1" x14ac:dyDescent="0.3">
      <c r="A30" s="31"/>
      <c r="B30" s="43" t="s">
        <v>144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</row>
    <row r="31" spans="1:14" ht="29.1" customHeight="1" thickBot="1" x14ac:dyDescent="0.35">
      <c r="A31" s="25"/>
      <c r="B31" s="8" t="s">
        <v>0</v>
      </c>
      <c r="C31" s="8" t="s">
        <v>1</v>
      </c>
      <c r="D31" s="8" t="s">
        <v>2</v>
      </c>
      <c r="E31" s="8" t="s">
        <v>140</v>
      </c>
      <c r="F31" s="42" t="s">
        <v>123</v>
      </c>
      <c r="G31" s="42" t="s">
        <v>124</v>
      </c>
      <c r="H31" s="42" t="s">
        <v>125</v>
      </c>
      <c r="I31" s="42" t="s">
        <v>126</v>
      </c>
      <c r="J31" s="42" t="s">
        <v>127</v>
      </c>
      <c r="K31" s="42" t="s">
        <v>128</v>
      </c>
      <c r="L31" s="25"/>
    </row>
    <row r="32" spans="1:14" x14ac:dyDescent="0.3">
      <c r="A32" s="30">
        <v>1</v>
      </c>
      <c r="B32" s="86"/>
      <c r="C32" s="87"/>
      <c r="D32" s="87"/>
      <c r="E32" s="88"/>
      <c r="F32" s="88"/>
      <c r="G32" s="88"/>
      <c r="H32" s="88"/>
      <c r="I32" s="88"/>
      <c r="J32" s="88"/>
      <c r="K32" s="89"/>
      <c r="L32" s="29" t="e">
        <f>VLOOKUP(E32,Roles!A:D,4,FALSE)</f>
        <v>#N/A</v>
      </c>
      <c r="M32" s="28"/>
    </row>
    <row r="33" spans="1:13" x14ac:dyDescent="0.3">
      <c r="A33" s="30">
        <v>2</v>
      </c>
      <c r="B33" s="90"/>
      <c r="C33" s="40"/>
      <c r="D33" s="40"/>
      <c r="E33" s="41"/>
      <c r="F33" s="41"/>
      <c r="G33" s="41"/>
      <c r="H33" s="41"/>
      <c r="I33" s="41"/>
      <c r="J33" s="41"/>
      <c r="K33" s="91"/>
      <c r="L33" s="29"/>
      <c r="M33" s="28"/>
    </row>
    <row r="34" spans="1:13" x14ac:dyDescent="0.3">
      <c r="A34" s="30">
        <v>3</v>
      </c>
      <c r="B34" s="90"/>
      <c r="C34" s="40"/>
      <c r="D34" s="40"/>
      <c r="E34" s="41"/>
      <c r="F34" s="41"/>
      <c r="G34" s="41"/>
      <c r="H34" s="41"/>
      <c r="I34" s="41"/>
      <c r="J34" s="41"/>
      <c r="K34" s="91"/>
      <c r="L34" s="29"/>
      <c r="M34" s="28"/>
    </row>
    <row r="35" spans="1:13" x14ac:dyDescent="0.3">
      <c r="A35" s="30">
        <v>4</v>
      </c>
      <c r="B35" s="90"/>
      <c r="C35" s="40"/>
      <c r="D35" s="40"/>
      <c r="E35" s="41"/>
      <c r="F35" s="41"/>
      <c r="G35" s="41"/>
      <c r="H35" s="41"/>
      <c r="I35" s="41"/>
      <c r="J35" s="41"/>
      <c r="K35" s="91"/>
      <c r="L35" s="29"/>
      <c r="M35" s="28"/>
    </row>
    <row r="36" spans="1:13" ht="15" thickBot="1" x14ac:dyDescent="0.35">
      <c r="A36" s="30">
        <v>5</v>
      </c>
      <c r="B36" s="92"/>
      <c r="C36" s="75"/>
      <c r="D36" s="75"/>
      <c r="E36" s="76"/>
      <c r="F36" s="76"/>
      <c r="G36" s="76"/>
      <c r="H36" s="76"/>
      <c r="I36" s="76"/>
      <c r="J36" s="76"/>
      <c r="K36" s="93"/>
      <c r="L36" s="29"/>
      <c r="M36" s="28"/>
    </row>
    <row r="37" spans="1:13" ht="3.75" customHeight="1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29"/>
      <c r="M37" s="28"/>
    </row>
    <row r="38" spans="1:13" x14ac:dyDescent="0.3">
      <c r="A38" s="1" t="s">
        <v>137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29"/>
    </row>
    <row r="39" spans="1:13" ht="6" customHeight="1" thickBot="1" x14ac:dyDescent="0.35">
      <c r="A39" s="8"/>
      <c r="B39" s="7"/>
      <c r="C39" s="54"/>
      <c r="D39" s="7"/>
      <c r="E39" s="7"/>
      <c r="F39" s="7"/>
      <c r="G39" s="7"/>
      <c r="H39" s="7"/>
      <c r="I39" s="7"/>
      <c r="J39" s="55"/>
      <c r="K39" s="55"/>
      <c r="L39" s="29"/>
    </row>
    <row r="40" spans="1:13" ht="61.5" customHeight="1" thickBot="1" x14ac:dyDescent="0.35">
      <c r="A40" s="8"/>
      <c r="B40" s="125"/>
      <c r="C40" s="126"/>
      <c r="D40" s="126"/>
      <c r="E40" s="126"/>
      <c r="F40" s="126"/>
      <c r="G40" s="126"/>
      <c r="H40" s="126"/>
      <c r="I40" s="126"/>
      <c r="J40" s="126"/>
      <c r="K40" s="127"/>
      <c r="L40" s="29"/>
    </row>
    <row r="41" spans="1:13" ht="4.5" customHeight="1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3" x14ac:dyDescent="0.3">
      <c r="A42" s="1" t="s">
        <v>138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22"/>
    </row>
    <row r="43" spans="1:13" x14ac:dyDescent="0.3">
      <c r="A43" s="8" t="s">
        <v>37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3" x14ac:dyDescent="0.3">
      <c r="A44" s="8" t="s">
        <v>71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3" ht="7.5" customHeight="1" thickBot="1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3" ht="15" thickBot="1" x14ac:dyDescent="0.35">
      <c r="A46" s="7"/>
      <c r="B46" s="7" t="s">
        <v>6</v>
      </c>
      <c r="C46" s="111"/>
      <c r="D46" s="112"/>
      <c r="E46" s="112"/>
      <c r="F46" s="113"/>
      <c r="G46" s="7"/>
      <c r="H46" s="7" t="s">
        <v>9</v>
      </c>
      <c r="I46" s="7"/>
      <c r="J46" s="7"/>
      <c r="K46" s="7"/>
      <c r="L46" s="7"/>
    </row>
    <row r="47" spans="1:13" ht="16.95" customHeight="1" thickBot="1" x14ac:dyDescent="0.35">
      <c r="A47" s="7"/>
      <c r="B47" s="7" t="s">
        <v>7</v>
      </c>
      <c r="C47" s="111"/>
      <c r="D47" s="112"/>
      <c r="E47" s="112"/>
      <c r="F47" s="113"/>
      <c r="G47" s="7"/>
      <c r="H47" s="21"/>
      <c r="I47" s="20"/>
      <c r="J47" s="20"/>
      <c r="K47" s="20"/>
      <c r="L47" s="19"/>
    </row>
    <row r="48" spans="1:13" ht="14.7" customHeight="1" thickBot="1" x14ac:dyDescent="0.35">
      <c r="A48" s="7"/>
      <c r="B48" s="7" t="s">
        <v>10</v>
      </c>
      <c r="C48" s="18"/>
      <c r="D48" s="7"/>
      <c r="E48" s="7"/>
      <c r="F48" s="7"/>
      <c r="G48" s="7"/>
      <c r="H48" s="17"/>
      <c r="I48" s="16"/>
      <c r="J48" s="16"/>
      <c r="K48" s="16"/>
      <c r="L48" s="15"/>
    </row>
    <row r="49" spans="1:12" ht="9" customHeight="1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1" spans="1:12" ht="15" customHeight="1" x14ac:dyDescent="0.3">
      <c r="B51" s="120" t="s">
        <v>539</v>
      </c>
      <c r="C51" s="121"/>
      <c r="D51" s="121"/>
      <c r="E51" s="121"/>
      <c r="F51" s="121"/>
      <c r="G51" s="121"/>
      <c r="H51" s="121"/>
      <c r="I51" s="121"/>
      <c r="J51" s="121"/>
      <c r="K51" s="121"/>
    </row>
    <row r="52" spans="1:12" x14ac:dyDescent="0.3">
      <c r="B52" s="121"/>
      <c r="C52" s="121"/>
      <c r="D52" s="121"/>
      <c r="E52" s="121"/>
      <c r="F52" s="121"/>
      <c r="G52" s="121"/>
      <c r="H52" s="121"/>
      <c r="I52" s="121"/>
      <c r="J52" s="121"/>
      <c r="K52" s="121"/>
    </row>
    <row r="53" spans="1:12" x14ac:dyDescent="0.3">
      <c r="B53" s="121"/>
      <c r="C53" s="121"/>
      <c r="D53" s="121"/>
      <c r="E53" s="121"/>
      <c r="F53" s="121"/>
      <c r="G53" s="121"/>
      <c r="H53" s="121"/>
      <c r="I53" s="121"/>
      <c r="J53" s="121"/>
      <c r="K53" s="121"/>
    </row>
    <row r="54" spans="1:12" x14ac:dyDescent="0.3">
      <c r="B54" s="121"/>
      <c r="C54" s="121"/>
      <c r="D54" s="121"/>
      <c r="E54" s="121"/>
      <c r="F54" s="121"/>
      <c r="G54" s="121"/>
      <c r="H54" s="121"/>
      <c r="I54" s="121"/>
      <c r="J54" s="121"/>
      <c r="K54" s="121"/>
    </row>
    <row r="55" spans="1:12" x14ac:dyDescent="0.3">
      <c r="B55" s="121"/>
      <c r="C55" s="121"/>
      <c r="D55" s="121"/>
      <c r="E55" s="121"/>
      <c r="F55" s="121"/>
      <c r="G55" s="121"/>
      <c r="H55" s="121"/>
      <c r="I55" s="121"/>
      <c r="J55" s="121"/>
      <c r="K55" s="121"/>
    </row>
    <row r="56" spans="1:12" x14ac:dyDescent="0.3">
      <c r="B56" s="121"/>
      <c r="C56" s="121"/>
      <c r="D56" s="121"/>
      <c r="E56" s="121"/>
      <c r="F56" s="121"/>
      <c r="G56" s="121"/>
      <c r="H56" s="121"/>
      <c r="I56" s="121"/>
      <c r="J56" s="121"/>
      <c r="K56" s="121"/>
    </row>
    <row r="57" spans="1:12" ht="43.5" customHeight="1" x14ac:dyDescent="0.3">
      <c r="B57" s="121"/>
      <c r="C57" s="121"/>
      <c r="D57" s="121"/>
      <c r="E57" s="121"/>
      <c r="F57" s="121"/>
      <c r="G57" s="121"/>
      <c r="H57" s="121"/>
      <c r="I57" s="121"/>
      <c r="J57" s="121"/>
      <c r="K57" s="121"/>
    </row>
  </sheetData>
  <sheetProtection selectLockedCells="1"/>
  <mergeCells count="7">
    <mergeCell ref="B51:K57"/>
    <mergeCell ref="C46:F46"/>
    <mergeCell ref="C47:F47"/>
    <mergeCell ref="E10:K10"/>
    <mergeCell ref="E11:K11"/>
    <mergeCell ref="E12:K12"/>
    <mergeCell ref="B40:K40"/>
  </mergeCells>
  <conditionalFormatting sqref="A41:L41 L18:L27 A18:D27 B17:K17 F31:K31 A40:B40 A38:D39 A37:K37 A28:L28 A32:D36 L32:L40 B16">
    <cfRule type="expression" dxfId="13" priority="24">
      <formula>#REF!="NR"</formula>
    </cfRule>
  </conditionalFormatting>
  <conditionalFormatting sqref="G18 I18 K18">
    <cfRule type="expression" dxfId="12" priority="22">
      <formula>$L18="NR"</formula>
    </cfRule>
  </conditionalFormatting>
  <conditionalFormatting sqref="F19">
    <cfRule type="expression" dxfId="11" priority="21">
      <formula>$L19="NR"</formula>
    </cfRule>
  </conditionalFormatting>
  <conditionalFormatting sqref="G19:K19 I18:K27">
    <cfRule type="expression" dxfId="10" priority="20">
      <formula>$L18="NR"</formula>
    </cfRule>
  </conditionalFormatting>
  <conditionalFormatting sqref="G18:H27">
    <cfRule type="expression" dxfId="9" priority="18">
      <formula>$L18="NR"</formula>
    </cfRule>
  </conditionalFormatting>
  <conditionalFormatting sqref="F18:F27">
    <cfRule type="expression" dxfId="8" priority="15">
      <formula>$L18="NR"</formula>
    </cfRule>
  </conditionalFormatting>
  <conditionalFormatting sqref="B31:E31">
    <cfRule type="expression" dxfId="7" priority="14">
      <formula>#REF!="NR"</formula>
    </cfRule>
  </conditionalFormatting>
  <conditionalFormatting sqref="B30">
    <cfRule type="expression" dxfId="6" priority="8">
      <formula>#REF!="NR"</formula>
    </cfRule>
  </conditionalFormatting>
  <conditionalFormatting sqref="I21:K21">
    <cfRule type="expression" dxfId="5" priority="6">
      <formula>$L21="NR"</formula>
    </cfRule>
  </conditionalFormatting>
  <conditionalFormatting sqref="G21:H21">
    <cfRule type="expression" dxfId="4" priority="5">
      <formula>$L21="NR"</formula>
    </cfRule>
  </conditionalFormatting>
  <conditionalFormatting sqref="F21">
    <cfRule type="expression" dxfId="3" priority="4">
      <formula>$L21="NR"</formula>
    </cfRule>
  </conditionalFormatting>
  <conditionalFormatting sqref="I22:K22">
    <cfRule type="expression" dxfId="2" priority="3">
      <formula>$L22="NR"</formula>
    </cfRule>
  </conditionalFormatting>
  <conditionalFormatting sqref="G22:H22">
    <cfRule type="expression" dxfId="1" priority="2">
      <formula>$L22="NR"</formula>
    </cfRule>
  </conditionalFormatting>
  <conditionalFormatting sqref="F22">
    <cfRule type="expression" dxfId="0" priority="1">
      <formula>$L22="NR"</formula>
    </cfRule>
  </conditionalFormatting>
  <pageMargins left="0.45" right="0.45" top="0.5" bottom="0.5" header="0.3" footer="0.3"/>
  <pageSetup scale="91" orientation="portrait" r:id="rId1"/>
  <ignoredErrors>
    <ignoredError sqref="L18:L27 L3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731" yWindow="371" count="1">
        <x14:dataValidation type="list" allowBlank="1" showInputMessage="1" showErrorMessage="1">
          <x14:formula1>
            <xm:f>Roles!$A:$A</xm:f>
          </x14:formula1>
          <xm:sqref>E18:E27 E32:E36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zoomScaleNormal="100" workbookViewId="0">
      <selection activeCell="P1" sqref="P1"/>
    </sheetView>
  </sheetViews>
  <sheetFormatPr defaultColWidth="9.109375" defaultRowHeight="14.4" x14ac:dyDescent="0.3"/>
  <cols>
    <col min="1" max="1" width="1.33203125" style="5" customWidth="1"/>
    <col min="2" max="2" width="7.33203125" style="5" customWidth="1"/>
    <col min="3" max="3" width="10.44140625" style="5" customWidth="1"/>
    <col min="4" max="4" width="7.6640625" style="5" customWidth="1"/>
    <col min="5" max="5" width="10.6640625" style="5" customWidth="1"/>
    <col min="6" max="6" width="7.6640625" style="5" customWidth="1"/>
    <col min="7" max="7" width="12.44140625" style="5" customWidth="1"/>
    <col min="8" max="8" width="7.6640625" style="5" customWidth="1"/>
    <col min="9" max="9" width="10.109375" style="5" bestFit="1" customWidth="1"/>
    <col min="10" max="10" width="7.88671875" style="5" customWidth="1"/>
    <col min="11" max="11" width="12.88671875" style="5" customWidth="1"/>
    <col min="12" max="12" width="1.33203125" style="5" customWidth="1"/>
    <col min="13" max="13" width="9.109375" style="5" hidden="1" customWidth="1"/>
    <col min="14" max="14" width="20.109375" style="5" hidden="1" customWidth="1"/>
    <col min="15" max="15" width="9.109375" style="5" hidden="1" customWidth="1"/>
    <col min="16" max="16384" width="9.109375" style="5"/>
  </cols>
  <sheetData>
    <row r="1" spans="1:17" ht="21" x14ac:dyDescent="0.4">
      <c r="K1" s="3" t="s">
        <v>544</v>
      </c>
      <c r="P1" s="97"/>
      <c r="Q1" s="97"/>
    </row>
    <row r="2" spans="1:17" x14ac:dyDescent="0.3">
      <c r="P2" s="97"/>
      <c r="Q2" s="97"/>
    </row>
    <row r="3" spans="1:17" x14ac:dyDescent="0.3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P3" s="97"/>
      <c r="Q3" s="97"/>
    </row>
    <row r="4" spans="1:17" ht="16.95" customHeight="1" x14ac:dyDescent="0.3">
      <c r="A4" s="104"/>
      <c r="B4" s="105" t="s">
        <v>549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P4" s="97"/>
      <c r="Q4" s="97"/>
    </row>
    <row r="5" spans="1:17" ht="6" customHeight="1" x14ac:dyDescent="0.3">
      <c r="B5" s="2"/>
      <c r="P5" s="97"/>
      <c r="Q5" s="97"/>
    </row>
    <row r="6" spans="1:17" ht="14.4" customHeight="1" x14ac:dyDescent="0.3">
      <c r="A6" s="1"/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P6" s="97"/>
      <c r="Q6" s="97"/>
    </row>
    <row r="7" spans="1:17" ht="14.4" customHeight="1" x14ac:dyDescent="0.3">
      <c r="A7" s="47"/>
      <c r="B7" s="7" t="s">
        <v>80</v>
      </c>
      <c r="C7" s="7"/>
      <c r="D7" s="7"/>
      <c r="E7" s="131"/>
      <c r="F7" s="131"/>
      <c r="G7" s="131"/>
      <c r="H7" s="131"/>
      <c r="I7" s="131"/>
      <c r="J7" s="131"/>
      <c r="K7" s="131"/>
      <c r="L7" s="47"/>
      <c r="P7" s="97"/>
      <c r="Q7" s="97"/>
    </row>
    <row r="8" spans="1:17" ht="14.4" customHeight="1" x14ac:dyDescent="0.3">
      <c r="A8" s="47"/>
      <c r="B8" s="7" t="s">
        <v>81</v>
      </c>
      <c r="C8" s="7"/>
      <c r="D8" s="7"/>
      <c r="E8" s="131"/>
      <c r="F8" s="131"/>
      <c r="G8" s="131"/>
      <c r="H8" s="131"/>
      <c r="I8" s="131"/>
      <c r="J8" s="131"/>
      <c r="K8" s="131"/>
      <c r="L8" s="47"/>
      <c r="P8" s="97"/>
      <c r="Q8" s="97"/>
    </row>
    <row r="9" spans="1:17" ht="14.4" customHeight="1" x14ac:dyDescent="0.3">
      <c r="A9" s="47"/>
      <c r="B9" s="7" t="s">
        <v>82</v>
      </c>
      <c r="C9" s="7"/>
      <c r="D9" s="7"/>
      <c r="E9" s="134"/>
      <c r="F9" s="131"/>
      <c r="G9" s="131"/>
      <c r="H9" s="131"/>
      <c r="I9" s="131"/>
      <c r="J9" s="131"/>
      <c r="K9" s="131"/>
      <c r="L9" s="47"/>
      <c r="P9" s="97"/>
      <c r="Q9" s="97"/>
    </row>
    <row r="10" spans="1:17" ht="5.25" customHeight="1" x14ac:dyDescent="0.3">
      <c r="A10" s="47"/>
      <c r="B10" s="7"/>
      <c r="C10" s="7"/>
      <c r="D10" s="11"/>
      <c r="E10" s="7"/>
      <c r="F10" s="7"/>
      <c r="G10" s="11"/>
      <c r="H10" s="7"/>
      <c r="I10" s="7"/>
      <c r="J10" s="7"/>
      <c r="K10" s="7"/>
      <c r="L10" s="47"/>
    </row>
    <row r="11" spans="1:17" x14ac:dyDescent="0.3">
      <c r="A11" s="1"/>
      <c r="B11" s="1" t="s">
        <v>548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7" ht="4.5" customHeight="1" x14ac:dyDescent="0.3">
      <c r="A12" s="47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7"/>
    </row>
    <row r="13" spans="1:17" ht="15" customHeight="1" x14ac:dyDescent="0.3">
      <c r="A13" s="47"/>
      <c r="B13" s="7" t="s">
        <v>70</v>
      </c>
      <c r="C13" s="7"/>
      <c r="D13" s="110"/>
      <c r="E13" s="47"/>
      <c r="F13" s="107"/>
      <c r="G13" s="47"/>
      <c r="H13" s="43"/>
      <c r="I13" s="106"/>
      <c r="J13" s="108"/>
      <c r="K13" s="108"/>
      <c r="L13" s="47"/>
    </row>
    <row r="14" spans="1:17" ht="4.5" customHeight="1" x14ac:dyDescent="0.3">
      <c r="A14" s="47"/>
      <c r="B14" s="7"/>
      <c r="C14" s="7"/>
      <c r="D14" s="7"/>
      <c r="E14" s="9"/>
      <c r="F14" s="7"/>
      <c r="G14" s="7"/>
      <c r="H14" s="7"/>
      <c r="I14" s="7"/>
      <c r="J14" s="9"/>
      <c r="K14" s="9"/>
      <c r="L14" s="47"/>
    </row>
    <row r="15" spans="1:17" ht="15" customHeight="1" x14ac:dyDescent="0.3">
      <c r="A15" s="1"/>
      <c r="B15" s="1" t="s">
        <v>545</v>
      </c>
      <c r="C15" s="1"/>
      <c r="D15" s="1"/>
      <c r="E15" s="1"/>
      <c r="F15" s="1"/>
      <c r="G15" s="1"/>
      <c r="H15" s="1"/>
      <c r="I15" s="1"/>
      <c r="J15" s="1"/>
      <c r="K15" s="1"/>
      <c r="L15" s="1"/>
      <c r="N15" s="80"/>
    </row>
    <row r="16" spans="1:17" ht="2.4" customHeight="1" x14ac:dyDescent="0.3">
      <c r="A16" s="47"/>
      <c r="B16" s="8"/>
      <c r="C16" s="7"/>
      <c r="D16" s="7"/>
      <c r="E16" s="9"/>
      <c r="F16" s="7"/>
      <c r="G16" s="7"/>
      <c r="H16" s="7"/>
      <c r="I16" s="7"/>
      <c r="J16" s="9"/>
      <c r="K16" s="9"/>
      <c r="L16" s="47"/>
      <c r="N16" s="80"/>
    </row>
    <row r="17" spans="1:14" ht="15" customHeight="1" x14ac:dyDescent="0.3">
      <c r="A17" s="47"/>
      <c r="B17" s="10" t="s">
        <v>3</v>
      </c>
      <c r="C17" s="11" t="s">
        <v>4</v>
      </c>
      <c r="D17" s="10" t="s">
        <v>3</v>
      </c>
      <c r="E17" s="11" t="s">
        <v>4</v>
      </c>
      <c r="F17" s="10" t="s">
        <v>3</v>
      </c>
      <c r="G17" s="11" t="s">
        <v>4</v>
      </c>
      <c r="H17" s="10" t="s">
        <v>3</v>
      </c>
      <c r="I17" s="11" t="s">
        <v>4</v>
      </c>
      <c r="J17" s="10" t="s">
        <v>3</v>
      </c>
      <c r="K17" s="11" t="s">
        <v>4</v>
      </c>
      <c r="L17" s="47"/>
      <c r="N17" s="80"/>
    </row>
    <row r="18" spans="1:14" ht="15" customHeight="1" x14ac:dyDescent="0.3">
      <c r="A18" s="47"/>
      <c r="B18" s="10">
        <v>1</v>
      </c>
      <c r="C18" s="109"/>
      <c r="D18" s="10">
        <v>4</v>
      </c>
      <c r="E18" s="109"/>
      <c r="F18" s="10">
        <v>7</v>
      </c>
      <c r="G18" s="109"/>
      <c r="H18" s="10">
        <v>10</v>
      </c>
      <c r="I18" s="109"/>
      <c r="J18" s="10">
        <v>13</v>
      </c>
      <c r="K18" s="109"/>
      <c r="L18" s="47"/>
      <c r="N18" s="80"/>
    </row>
    <row r="19" spans="1:14" ht="15" customHeight="1" x14ac:dyDescent="0.3">
      <c r="A19" s="47"/>
      <c r="B19" s="10">
        <v>2</v>
      </c>
      <c r="C19" s="109"/>
      <c r="D19" s="10">
        <v>5</v>
      </c>
      <c r="E19" s="109"/>
      <c r="F19" s="10">
        <v>8</v>
      </c>
      <c r="G19" s="109"/>
      <c r="H19" s="10">
        <v>11</v>
      </c>
      <c r="I19" s="109"/>
      <c r="J19" s="10">
        <v>14</v>
      </c>
      <c r="K19" s="109"/>
      <c r="L19" s="47"/>
      <c r="N19" s="80"/>
    </row>
    <row r="20" spans="1:14" ht="15" customHeight="1" x14ac:dyDescent="0.3">
      <c r="A20" s="47"/>
      <c r="B20" s="10">
        <v>3</v>
      </c>
      <c r="C20" s="109"/>
      <c r="D20" s="10">
        <v>6</v>
      </c>
      <c r="E20" s="109"/>
      <c r="F20" s="10">
        <v>9</v>
      </c>
      <c r="G20" s="109"/>
      <c r="H20" s="10">
        <v>12</v>
      </c>
      <c r="I20" s="109"/>
      <c r="J20" s="10">
        <v>15</v>
      </c>
      <c r="K20" s="109"/>
      <c r="L20" s="47"/>
      <c r="N20" s="80"/>
    </row>
    <row r="21" spans="1:14" ht="6" customHeight="1" x14ac:dyDescent="0.3">
      <c r="A21" s="47"/>
      <c r="B21" s="7"/>
      <c r="C21" s="7"/>
      <c r="D21" s="7"/>
      <c r="E21" s="7"/>
      <c r="F21" s="7"/>
      <c r="G21" s="7"/>
      <c r="H21" s="7"/>
      <c r="I21" s="7"/>
      <c r="J21" s="7"/>
      <c r="K21" s="7"/>
      <c r="L21" s="47"/>
      <c r="N21" s="80"/>
    </row>
    <row r="22" spans="1:14" ht="15" customHeight="1" x14ac:dyDescent="0.3">
      <c r="A22" s="1"/>
      <c r="B22" s="1" t="s">
        <v>550</v>
      </c>
      <c r="C22" s="1"/>
      <c r="D22" s="1"/>
      <c r="E22" s="1"/>
      <c r="F22" s="1"/>
      <c r="G22" s="1"/>
      <c r="H22" s="1"/>
      <c r="I22" s="1"/>
      <c r="J22" s="1"/>
      <c r="K22" s="1"/>
      <c r="L22" s="1"/>
      <c r="N22" s="80"/>
    </row>
    <row r="23" spans="1:14" ht="1.9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N23" s="80"/>
    </row>
    <row r="24" spans="1:14" ht="13.95" customHeight="1" x14ac:dyDescent="0.3">
      <c r="A24" s="49"/>
      <c r="B24" s="8" t="s">
        <v>551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N24" s="80"/>
    </row>
    <row r="25" spans="1:14" ht="30.75" customHeight="1" x14ac:dyDescent="0.3">
      <c r="A25" s="47"/>
      <c r="B25" s="49"/>
      <c r="C25" s="50" t="s">
        <v>1</v>
      </c>
      <c r="D25" s="51"/>
      <c r="E25" s="50" t="s">
        <v>0</v>
      </c>
      <c r="F25" s="52"/>
      <c r="G25" s="50" t="s">
        <v>2</v>
      </c>
      <c r="H25" s="132" t="s">
        <v>145</v>
      </c>
      <c r="I25" s="132"/>
      <c r="J25" s="133" t="s">
        <v>538</v>
      </c>
      <c r="K25" s="133"/>
      <c r="L25" s="47"/>
    </row>
    <row r="26" spans="1:14" x14ac:dyDescent="0.3">
      <c r="A26" s="47"/>
      <c r="B26" s="8"/>
      <c r="C26" s="129"/>
      <c r="D26" s="129"/>
      <c r="E26" s="129"/>
      <c r="F26" s="129"/>
      <c r="G26" s="100"/>
      <c r="H26" s="53" t="str">
        <f t="shared" ref="H26:H33" si="0">IF(I26&gt;0,"Yes","No")</f>
        <v>No</v>
      </c>
      <c r="I26" s="101"/>
      <c r="J26" s="53" t="str">
        <f t="shared" ref="J26:J33" si="1">IF(K26&gt;0,"Yes","No")</f>
        <v>No</v>
      </c>
      <c r="K26" s="101"/>
      <c r="L26" s="47"/>
      <c r="M26" s="5" t="s">
        <v>83</v>
      </c>
      <c r="N26" s="81">
        <v>0</v>
      </c>
    </row>
    <row r="27" spans="1:14" x14ac:dyDescent="0.3">
      <c r="A27" s="47"/>
      <c r="B27" s="7"/>
      <c r="C27" s="129"/>
      <c r="D27" s="129"/>
      <c r="E27" s="129"/>
      <c r="F27" s="129"/>
      <c r="G27" s="100"/>
      <c r="H27" s="53" t="str">
        <f t="shared" si="0"/>
        <v>No</v>
      </c>
      <c r="I27" s="101"/>
      <c r="J27" s="53" t="str">
        <f t="shared" si="1"/>
        <v>No</v>
      </c>
      <c r="K27" s="101"/>
      <c r="L27" s="47"/>
      <c r="M27" s="5" t="s">
        <v>84</v>
      </c>
      <c r="N27" s="81">
        <v>500</v>
      </c>
    </row>
    <row r="28" spans="1:14" x14ac:dyDescent="0.3">
      <c r="A28" s="47"/>
      <c r="B28" s="7"/>
      <c r="C28" s="129"/>
      <c r="D28" s="129"/>
      <c r="E28" s="129"/>
      <c r="F28" s="129"/>
      <c r="G28" s="100"/>
      <c r="H28" s="53" t="str">
        <f t="shared" si="0"/>
        <v>No</v>
      </c>
      <c r="I28" s="101"/>
      <c r="J28" s="53" t="str">
        <f t="shared" si="1"/>
        <v>No</v>
      </c>
      <c r="K28" s="101"/>
      <c r="L28" s="47"/>
      <c r="N28" s="81">
        <v>5000</v>
      </c>
    </row>
    <row r="29" spans="1:14" x14ac:dyDescent="0.3">
      <c r="A29" s="47"/>
      <c r="B29" s="7"/>
      <c r="C29" s="129"/>
      <c r="D29" s="129"/>
      <c r="E29" s="129"/>
      <c r="F29" s="129"/>
      <c r="G29" s="100"/>
      <c r="H29" s="53" t="str">
        <f t="shared" si="0"/>
        <v>No</v>
      </c>
      <c r="I29" s="101"/>
      <c r="J29" s="53" t="str">
        <f t="shared" si="1"/>
        <v>No</v>
      </c>
      <c r="K29" s="101"/>
      <c r="L29" s="47"/>
      <c r="N29" s="81">
        <v>25000</v>
      </c>
    </row>
    <row r="30" spans="1:14" x14ac:dyDescent="0.3">
      <c r="A30" s="47"/>
      <c r="B30" s="7"/>
      <c r="C30" s="129"/>
      <c r="D30" s="129"/>
      <c r="E30" s="129"/>
      <c r="F30" s="129"/>
      <c r="G30" s="100"/>
      <c r="H30" s="53" t="str">
        <f t="shared" si="0"/>
        <v>No</v>
      </c>
      <c r="I30" s="101"/>
      <c r="J30" s="53" t="str">
        <f t="shared" si="1"/>
        <v>No</v>
      </c>
      <c r="K30" s="101"/>
      <c r="L30" s="47"/>
      <c r="N30" s="81">
        <v>100000</v>
      </c>
    </row>
    <row r="31" spans="1:14" x14ac:dyDescent="0.3">
      <c r="A31" s="47"/>
      <c r="B31" s="7"/>
      <c r="C31" s="129"/>
      <c r="D31" s="129"/>
      <c r="E31" s="129"/>
      <c r="F31" s="129"/>
      <c r="G31" s="100"/>
      <c r="H31" s="53" t="str">
        <f t="shared" si="0"/>
        <v>No</v>
      </c>
      <c r="I31" s="101"/>
      <c r="J31" s="53" t="str">
        <f t="shared" si="1"/>
        <v>No</v>
      </c>
      <c r="K31" s="101"/>
      <c r="L31" s="47"/>
    </row>
    <row r="32" spans="1:14" x14ac:dyDescent="0.3">
      <c r="A32" s="47"/>
      <c r="B32" s="7"/>
      <c r="C32" s="129"/>
      <c r="D32" s="129"/>
      <c r="E32" s="129"/>
      <c r="F32" s="129"/>
      <c r="G32" s="100"/>
      <c r="H32" s="53" t="str">
        <f t="shared" si="0"/>
        <v>No</v>
      </c>
      <c r="I32" s="101"/>
      <c r="J32" s="53" t="str">
        <f t="shared" si="1"/>
        <v>No</v>
      </c>
      <c r="K32" s="101"/>
      <c r="L32" s="47"/>
    </row>
    <row r="33" spans="1:12" x14ac:dyDescent="0.3">
      <c r="A33" s="47"/>
      <c r="B33" s="7"/>
      <c r="C33" s="129"/>
      <c r="D33" s="129"/>
      <c r="E33" s="129"/>
      <c r="F33" s="129"/>
      <c r="G33" s="100"/>
      <c r="H33" s="53" t="str">
        <f t="shared" si="0"/>
        <v>No</v>
      </c>
      <c r="I33" s="101"/>
      <c r="J33" s="53" t="str">
        <f t="shared" si="1"/>
        <v>No</v>
      </c>
      <c r="K33" s="101"/>
      <c r="L33" s="47"/>
    </row>
    <row r="34" spans="1:12" ht="6" customHeight="1" x14ac:dyDescent="0.3">
      <c r="A34" s="47"/>
      <c r="B34" s="8"/>
      <c r="C34" s="7"/>
      <c r="D34" s="54"/>
      <c r="E34" s="7"/>
      <c r="F34" s="7"/>
      <c r="G34" s="7"/>
      <c r="H34" s="7"/>
      <c r="I34" s="7"/>
      <c r="J34" s="7"/>
      <c r="K34" s="55"/>
      <c r="L34" s="47"/>
    </row>
    <row r="35" spans="1:12" x14ac:dyDescent="0.3">
      <c r="A35" s="1"/>
      <c r="B35" s="1" t="s">
        <v>546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6" customHeight="1" x14ac:dyDescent="0.3">
      <c r="A36" s="47"/>
      <c r="B36" s="8"/>
      <c r="C36" s="7"/>
      <c r="D36" s="54"/>
      <c r="E36" s="7"/>
      <c r="F36" s="7"/>
      <c r="G36" s="7"/>
      <c r="H36" s="7"/>
      <c r="I36" s="7"/>
      <c r="J36" s="7"/>
      <c r="K36" s="55"/>
      <c r="L36" s="47"/>
    </row>
    <row r="37" spans="1:12" ht="77.25" customHeight="1" x14ac:dyDescent="0.3">
      <c r="A37" s="47"/>
      <c r="B37" s="8"/>
      <c r="C37" s="130"/>
      <c r="D37" s="130"/>
      <c r="E37" s="130"/>
      <c r="F37" s="130"/>
      <c r="G37" s="130"/>
      <c r="H37" s="130"/>
      <c r="I37" s="130"/>
      <c r="J37" s="130"/>
      <c r="K37" s="130"/>
      <c r="L37" s="47"/>
    </row>
    <row r="38" spans="1:12" ht="4.5" customHeight="1" x14ac:dyDescent="0.3">
      <c r="A38" s="47"/>
      <c r="B38" s="8"/>
      <c r="C38" s="7"/>
      <c r="D38" s="54"/>
      <c r="E38" s="7"/>
      <c r="F38" s="7"/>
      <c r="G38" s="7"/>
      <c r="H38" s="7"/>
      <c r="I38" s="7"/>
      <c r="J38" s="7"/>
      <c r="K38" s="55"/>
      <c r="L38" s="47"/>
    </row>
    <row r="39" spans="1:12" x14ac:dyDescent="0.3">
      <c r="A39" s="1"/>
      <c r="B39" s="1" t="s">
        <v>547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47"/>
      <c r="B40" s="8" t="s">
        <v>85</v>
      </c>
      <c r="C40" s="7"/>
      <c r="D40" s="7"/>
      <c r="E40" s="7"/>
      <c r="F40" s="7"/>
      <c r="G40" s="7"/>
      <c r="H40" s="7"/>
      <c r="I40" s="7"/>
      <c r="J40" s="7"/>
      <c r="K40" s="7"/>
      <c r="L40" s="47"/>
    </row>
    <row r="41" spans="1:12" x14ac:dyDescent="0.3">
      <c r="A41" s="47"/>
      <c r="B41" s="8" t="s">
        <v>86</v>
      </c>
      <c r="C41" s="7"/>
      <c r="D41" s="7"/>
      <c r="E41" s="7"/>
      <c r="F41" s="7"/>
      <c r="G41" s="7"/>
      <c r="H41" s="7"/>
      <c r="I41" s="7"/>
      <c r="J41" s="7"/>
      <c r="K41" s="7"/>
      <c r="L41" s="47"/>
    </row>
    <row r="42" spans="1:12" x14ac:dyDescent="0.3">
      <c r="A42" s="47"/>
      <c r="B42" s="8" t="s">
        <v>87</v>
      </c>
      <c r="C42" s="7"/>
      <c r="D42" s="7"/>
      <c r="E42" s="7"/>
      <c r="F42" s="7"/>
      <c r="G42" s="7"/>
      <c r="H42" s="7"/>
      <c r="I42" s="7"/>
      <c r="J42" s="7"/>
      <c r="K42" s="7"/>
      <c r="L42" s="47"/>
    </row>
    <row r="43" spans="1:12" x14ac:dyDescent="0.3">
      <c r="A43" s="47"/>
      <c r="B43" s="8"/>
      <c r="C43" s="7"/>
      <c r="D43" s="7"/>
      <c r="E43" s="7"/>
      <c r="F43" s="7"/>
      <c r="G43" s="7"/>
      <c r="H43" s="7"/>
      <c r="I43" s="7"/>
      <c r="J43" s="7"/>
      <c r="K43" s="7"/>
      <c r="L43" s="47"/>
    </row>
    <row r="44" spans="1:12" x14ac:dyDescent="0.3">
      <c r="A44" s="47"/>
      <c r="B44" s="7" t="s">
        <v>6</v>
      </c>
      <c r="C44" s="129"/>
      <c r="D44" s="129"/>
      <c r="E44" s="129"/>
      <c r="F44" s="129"/>
      <c r="G44" s="7"/>
      <c r="H44" s="7" t="s">
        <v>9</v>
      </c>
      <c r="I44" s="7"/>
      <c r="J44" s="7"/>
      <c r="K44" s="7"/>
      <c r="L44" s="47"/>
    </row>
    <row r="45" spans="1:12" x14ac:dyDescent="0.3">
      <c r="A45" s="47"/>
      <c r="B45" s="7" t="s">
        <v>7</v>
      </c>
      <c r="C45" s="129"/>
      <c r="D45" s="129"/>
      <c r="E45" s="129"/>
      <c r="F45" s="129"/>
      <c r="G45" s="7"/>
      <c r="H45" s="129"/>
      <c r="I45" s="129"/>
      <c r="J45" s="129"/>
      <c r="K45" s="129"/>
      <c r="L45" s="47"/>
    </row>
    <row r="46" spans="1:12" x14ac:dyDescent="0.3">
      <c r="A46" s="47"/>
      <c r="B46" s="7" t="s">
        <v>10</v>
      </c>
      <c r="C46" s="102"/>
      <c r="D46" s="95"/>
      <c r="E46" s="95"/>
      <c r="F46" s="95"/>
      <c r="G46" s="7"/>
      <c r="H46" s="129"/>
      <c r="I46" s="129"/>
      <c r="J46" s="129"/>
      <c r="K46" s="129"/>
      <c r="L46" s="47"/>
    </row>
    <row r="47" spans="1:12" x14ac:dyDescent="0.3">
      <c r="A47" s="47"/>
      <c r="B47" s="8"/>
      <c r="C47" s="95"/>
      <c r="D47" s="95"/>
      <c r="E47" s="95"/>
      <c r="F47" s="95"/>
      <c r="G47" s="7"/>
      <c r="H47" s="7"/>
      <c r="I47" s="7"/>
      <c r="J47" s="7"/>
      <c r="K47" s="7"/>
      <c r="L47" s="47"/>
    </row>
    <row r="48" spans="1:12" x14ac:dyDescent="0.3">
      <c r="A48" s="47"/>
      <c r="B48" s="7" t="s">
        <v>6</v>
      </c>
      <c r="C48" s="129"/>
      <c r="D48" s="129"/>
      <c r="E48" s="129"/>
      <c r="F48" s="129"/>
      <c r="G48" s="7"/>
      <c r="H48" s="7" t="s">
        <v>9</v>
      </c>
      <c r="I48" s="7"/>
      <c r="J48" s="7"/>
      <c r="K48" s="7"/>
      <c r="L48" s="47"/>
    </row>
    <row r="49" spans="1:12" x14ac:dyDescent="0.3">
      <c r="A49" s="47"/>
      <c r="B49" s="7" t="s">
        <v>7</v>
      </c>
      <c r="C49" s="129"/>
      <c r="D49" s="129"/>
      <c r="E49" s="129"/>
      <c r="F49" s="129"/>
      <c r="G49" s="7"/>
      <c r="H49" s="129"/>
      <c r="I49" s="129"/>
      <c r="J49" s="129"/>
      <c r="K49" s="129"/>
      <c r="L49" s="47"/>
    </row>
    <row r="50" spans="1:12" x14ac:dyDescent="0.3">
      <c r="A50" s="47"/>
      <c r="B50" s="7" t="s">
        <v>10</v>
      </c>
      <c r="C50" s="102"/>
      <c r="D50" s="95"/>
      <c r="E50" s="95"/>
      <c r="F50" s="95"/>
      <c r="G50" s="7"/>
      <c r="H50" s="129"/>
      <c r="I50" s="129"/>
      <c r="J50" s="129"/>
      <c r="K50" s="129"/>
      <c r="L50" s="47"/>
    </row>
    <row r="51" spans="1:12" ht="4.95" customHeight="1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ht="15" customHeight="1" x14ac:dyDescent="0.3">
      <c r="C52" s="128" t="s">
        <v>699</v>
      </c>
      <c r="D52" s="128"/>
      <c r="E52" s="128"/>
      <c r="F52" s="128"/>
      <c r="G52" s="128"/>
      <c r="H52" s="128"/>
      <c r="I52" s="128"/>
      <c r="J52" s="128"/>
      <c r="K52" s="128"/>
    </row>
    <row r="53" spans="1:12" ht="15" customHeight="1" x14ac:dyDescent="0.3">
      <c r="C53" s="128"/>
      <c r="D53" s="128"/>
      <c r="E53" s="128"/>
      <c r="F53" s="128"/>
      <c r="G53" s="128"/>
      <c r="H53" s="128"/>
      <c r="I53" s="128"/>
      <c r="J53" s="128"/>
      <c r="K53" s="128"/>
    </row>
    <row r="54" spans="1:12" ht="15" customHeight="1" x14ac:dyDescent="0.3">
      <c r="C54" s="128"/>
      <c r="D54" s="128"/>
      <c r="E54" s="128"/>
      <c r="F54" s="128"/>
      <c r="G54" s="128"/>
      <c r="H54" s="128"/>
      <c r="I54" s="128"/>
      <c r="J54" s="128"/>
      <c r="K54" s="128"/>
    </row>
    <row r="55" spans="1:12" ht="15" customHeight="1" x14ac:dyDescent="0.3">
      <c r="C55" s="128"/>
      <c r="D55" s="128"/>
      <c r="E55" s="128"/>
      <c r="F55" s="128"/>
      <c r="G55" s="128"/>
      <c r="H55" s="128"/>
      <c r="I55" s="128"/>
      <c r="J55" s="128"/>
      <c r="K55" s="128"/>
    </row>
    <row r="56" spans="1:12" ht="15" customHeight="1" x14ac:dyDescent="0.3">
      <c r="C56" s="128"/>
      <c r="D56" s="128"/>
      <c r="E56" s="128"/>
      <c r="F56" s="128"/>
      <c r="G56" s="128"/>
      <c r="H56" s="128"/>
      <c r="I56" s="128"/>
      <c r="J56" s="128"/>
      <c r="K56" s="128"/>
    </row>
    <row r="57" spans="1:12" ht="15" customHeight="1" x14ac:dyDescent="0.3">
      <c r="C57" s="128"/>
      <c r="D57" s="128"/>
      <c r="E57" s="128"/>
      <c r="F57" s="128"/>
      <c r="G57" s="128"/>
      <c r="H57" s="128"/>
      <c r="I57" s="128"/>
      <c r="J57" s="128"/>
      <c r="K57" s="128"/>
    </row>
    <row r="58" spans="1:12" ht="43.5" customHeight="1" x14ac:dyDescent="0.3">
      <c r="C58" s="128"/>
      <c r="D58" s="128"/>
      <c r="E58" s="128"/>
      <c r="F58" s="128"/>
      <c r="G58" s="128"/>
      <c r="H58" s="128"/>
      <c r="I58" s="128"/>
      <c r="J58" s="128"/>
      <c r="K58" s="128"/>
    </row>
  </sheetData>
  <sheetProtection algorithmName="SHA-512" hashValue="cz8DlRaxy8I6ajnxy9auD1ddaMOO7rqTVqIuSoAwBU60B4tCJ789rczzR0G8B+A3cn4B9+BCTXrTYbfSrQVaUw==" saltValue="iURnSr2h08c5GtdKHHGhGw==" spinCount="100000" sheet="1" selectLockedCells="1"/>
  <mergeCells count="29">
    <mergeCell ref="C29:D29"/>
    <mergeCell ref="E29:F29"/>
    <mergeCell ref="C30:D30"/>
    <mergeCell ref="E30:F30"/>
    <mergeCell ref="C31:D31"/>
    <mergeCell ref="E31:F31"/>
    <mergeCell ref="C26:D26"/>
    <mergeCell ref="E26:F26"/>
    <mergeCell ref="C27:D27"/>
    <mergeCell ref="E27:F27"/>
    <mergeCell ref="C28:D28"/>
    <mergeCell ref="E28:F28"/>
    <mergeCell ref="E7:K7"/>
    <mergeCell ref="E8:K8"/>
    <mergeCell ref="H25:I25"/>
    <mergeCell ref="J25:K25"/>
    <mergeCell ref="E9:K9"/>
    <mergeCell ref="C52:K58"/>
    <mergeCell ref="H45:K46"/>
    <mergeCell ref="C37:K37"/>
    <mergeCell ref="E32:F32"/>
    <mergeCell ref="C33:D33"/>
    <mergeCell ref="E33:F33"/>
    <mergeCell ref="C44:F44"/>
    <mergeCell ref="C45:F45"/>
    <mergeCell ref="C48:F48"/>
    <mergeCell ref="C49:F49"/>
    <mergeCell ref="H49:K50"/>
    <mergeCell ref="C32:D32"/>
  </mergeCells>
  <dataValidations disablePrompts="1" count="2">
    <dataValidation type="list" allowBlank="1" showInputMessage="1" showErrorMessage="1" prompt="A requisition created by a user who has &quot;self approval&quot; (also called &quot;implicit approval&quot;), will not be routed to another user who has to separately &quot;Approve&quot;._x000a_" sqref="I26">
      <formula1>$N$26:$N$30</formula1>
    </dataValidation>
    <dataValidation type="list" allowBlank="1" showInputMessage="1" showErrorMessage="1" sqref="I27:I33 K26:K33">
      <formula1>$N$26:$N$30</formula1>
    </dataValidation>
  </dataValidations>
  <pageMargins left="0.3" right="0.3" top="0.25" bottom="0.2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8"/>
  <sheetViews>
    <sheetView zoomScaleNormal="100" workbookViewId="0">
      <selection activeCell="B15" sqref="B15"/>
    </sheetView>
  </sheetViews>
  <sheetFormatPr defaultColWidth="8.6640625" defaultRowHeight="14.4" x14ac:dyDescent="0.3"/>
  <cols>
    <col min="1" max="1" width="32.33203125" style="5" customWidth="1"/>
    <col min="2" max="2" width="92.6640625" style="32" customWidth="1"/>
    <col min="3" max="3" width="48.44140625" style="5" hidden="1" customWidth="1"/>
    <col min="4" max="4" width="18.6640625" style="5" hidden="1" customWidth="1"/>
    <col min="5" max="5" width="24" style="5" hidden="1" customWidth="1"/>
    <col min="6" max="6" width="0" style="5" hidden="1" customWidth="1"/>
    <col min="7" max="16384" width="8.6640625" style="5"/>
  </cols>
  <sheetData>
    <row r="1" spans="1:5" s="6" customFormat="1" ht="15.6" x14ac:dyDescent="0.3">
      <c r="A1" s="37" t="s">
        <v>52</v>
      </c>
      <c r="B1" s="36" t="s">
        <v>55</v>
      </c>
      <c r="C1" s="6" t="s">
        <v>54</v>
      </c>
      <c r="D1" s="6" t="s">
        <v>53</v>
      </c>
      <c r="E1" s="35" t="s">
        <v>52</v>
      </c>
    </row>
    <row r="2" spans="1:5" s="83" customFormat="1" ht="36.75" customHeight="1" x14ac:dyDescent="0.3">
      <c r="A2" s="34" t="s">
        <v>73</v>
      </c>
      <c r="B2" s="33" t="s">
        <v>74</v>
      </c>
      <c r="C2" s="83" t="s">
        <v>49</v>
      </c>
      <c r="D2" s="83" t="s">
        <v>39</v>
      </c>
      <c r="E2" s="84" t="s">
        <v>122</v>
      </c>
    </row>
    <row r="3" spans="1:5" s="83" customFormat="1" ht="55.5" customHeight="1" x14ac:dyDescent="0.3">
      <c r="A3" s="34" t="s">
        <v>75</v>
      </c>
      <c r="B3" s="33" t="s">
        <v>120</v>
      </c>
      <c r="C3" s="83" t="s">
        <v>48</v>
      </c>
      <c r="E3" s="84" t="s">
        <v>536</v>
      </c>
    </row>
    <row r="4" spans="1:5" s="83" customFormat="1" ht="50.25" customHeight="1" x14ac:dyDescent="0.3">
      <c r="A4" s="34" t="s">
        <v>76</v>
      </c>
      <c r="B4" s="33" t="s">
        <v>50</v>
      </c>
      <c r="C4" s="83" t="s">
        <v>49</v>
      </c>
      <c r="D4" s="83" t="s">
        <v>39</v>
      </c>
      <c r="E4" s="84" t="s">
        <v>537</v>
      </c>
    </row>
    <row r="5" spans="1:5" s="83" customFormat="1" ht="48.75" customHeight="1" x14ac:dyDescent="0.3">
      <c r="A5" s="34" t="s">
        <v>77</v>
      </c>
      <c r="B5" s="33" t="s">
        <v>121</v>
      </c>
      <c r="C5" s="83" t="s">
        <v>48</v>
      </c>
      <c r="E5" s="84" t="s">
        <v>45</v>
      </c>
    </row>
    <row r="6" spans="1:5" s="83" customFormat="1" ht="50.25" customHeight="1" x14ac:dyDescent="0.3">
      <c r="A6" s="34" t="s">
        <v>78</v>
      </c>
      <c r="B6" s="33" t="s">
        <v>47</v>
      </c>
      <c r="C6" s="83" t="s">
        <v>46</v>
      </c>
      <c r="D6" s="83" t="s">
        <v>39</v>
      </c>
      <c r="E6" s="84" t="s">
        <v>45</v>
      </c>
    </row>
    <row r="7" spans="1:5" s="83" customFormat="1" ht="35.25" customHeight="1" x14ac:dyDescent="0.3">
      <c r="A7" s="34" t="s">
        <v>79</v>
      </c>
      <c r="B7" s="33" t="s">
        <v>44</v>
      </c>
      <c r="C7" s="83" t="s">
        <v>43</v>
      </c>
      <c r="D7" s="83" t="s">
        <v>39</v>
      </c>
      <c r="E7" s="84" t="s">
        <v>42</v>
      </c>
    </row>
    <row r="8" spans="1:5" s="83" customFormat="1" ht="60" customHeight="1" x14ac:dyDescent="0.3">
      <c r="A8" s="34" t="s">
        <v>541</v>
      </c>
      <c r="B8" s="33" t="s">
        <v>542</v>
      </c>
      <c r="C8" s="83" t="s">
        <v>40</v>
      </c>
      <c r="D8" s="83" t="s">
        <v>39</v>
      </c>
      <c r="E8" s="84" t="s">
        <v>41</v>
      </c>
    </row>
  </sheetData>
  <sheetProtection select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0"/>
  <sheetViews>
    <sheetView zoomScaleNormal="100" workbookViewId="0">
      <pane ySplit="1" topLeftCell="A618" activePane="bottomLeft" state="frozen"/>
      <selection activeCell="A12" sqref="A12"/>
      <selection pane="bottomLeft" activeCell="A637" sqref="A637"/>
    </sheetView>
  </sheetViews>
  <sheetFormatPr defaultColWidth="9.109375" defaultRowHeight="14.4" x14ac:dyDescent="0.3"/>
  <cols>
    <col min="1" max="1" width="62.109375" style="5" bestFit="1" customWidth="1"/>
    <col min="2" max="2" width="36.44140625" style="5" customWidth="1"/>
    <col min="3" max="16384" width="9.109375" style="5"/>
  </cols>
  <sheetData>
    <row r="1" spans="1:1" ht="18.75" customHeight="1" x14ac:dyDescent="0.3">
      <c r="A1" s="94" t="s">
        <v>147</v>
      </c>
    </row>
    <row r="2" spans="1:1" x14ac:dyDescent="0.3">
      <c r="A2" s="96" t="s">
        <v>552</v>
      </c>
    </row>
    <row r="3" spans="1:1" x14ac:dyDescent="0.3">
      <c r="A3" s="96" t="s">
        <v>148</v>
      </c>
    </row>
    <row r="4" spans="1:1" x14ac:dyDescent="0.3">
      <c r="A4" s="96" t="s">
        <v>149</v>
      </c>
    </row>
    <row r="5" spans="1:1" x14ac:dyDescent="0.3">
      <c r="A5" s="96" t="s">
        <v>150</v>
      </c>
    </row>
    <row r="6" spans="1:1" x14ac:dyDescent="0.3">
      <c r="A6" s="96" t="s">
        <v>151</v>
      </c>
    </row>
    <row r="7" spans="1:1" x14ac:dyDescent="0.3">
      <c r="A7" s="96" t="s">
        <v>152</v>
      </c>
    </row>
    <row r="8" spans="1:1" x14ac:dyDescent="0.3">
      <c r="A8" s="96" t="s">
        <v>153</v>
      </c>
    </row>
    <row r="9" spans="1:1" x14ac:dyDescent="0.3">
      <c r="A9" s="96" t="s">
        <v>154</v>
      </c>
    </row>
    <row r="10" spans="1:1" x14ac:dyDescent="0.3">
      <c r="A10" s="96" t="s">
        <v>155</v>
      </c>
    </row>
    <row r="11" spans="1:1" x14ac:dyDescent="0.3">
      <c r="A11" s="96" t="s">
        <v>553</v>
      </c>
    </row>
    <row r="12" spans="1:1" x14ac:dyDescent="0.3">
      <c r="A12" s="96" t="s">
        <v>554</v>
      </c>
    </row>
    <row r="13" spans="1:1" x14ac:dyDescent="0.3">
      <c r="A13" s="96" t="s">
        <v>156</v>
      </c>
    </row>
    <row r="14" spans="1:1" x14ac:dyDescent="0.3">
      <c r="A14" s="96" t="s">
        <v>157</v>
      </c>
    </row>
    <row r="15" spans="1:1" x14ac:dyDescent="0.3">
      <c r="A15" s="96" t="s">
        <v>158</v>
      </c>
    </row>
    <row r="16" spans="1:1" x14ac:dyDescent="0.3">
      <c r="A16" s="96" t="s">
        <v>555</v>
      </c>
    </row>
    <row r="17" spans="1:1" x14ac:dyDescent="0.3">
      <c r="A17" s="96" t="s">
        <v>159</v>
      </c>
    </row>
    <row r="18" spans="1:1" x14ac:dyDescent="0.3">
      <c r="A18" s="96" t="s">
        <v>160</v>
      </c>
    </row>
    <row r="19" spans="1:1" x14ac:dyDescent="0.3">
      <c r="A19" s="96" t="s">
        <v>161</v>
      </c>
    </row>
    <row r="20" spans="1:1" x14ac:dyDescent="0.3">
      <c r="A20" s="96" t="s">
        <v>162</v>
      </c>
    </row>
    <row r="21" spans="1:1" x14ac:dyDescent="0.3">
      <c r="A21" s="96" t="s">
        <v>163</v>
      </c>
    </row>
    <row r="22" spans="1:1" x14ac:dyDescent="0.3">
      <c r="A22" s="96" t="s">
        <v>556</v>
      </c>
    </row>
    <row r="23" spans="1:1" x14ac:dyDescent="0.3">
      <c r="A23" s="96" t="s">
        <v>557</v>
      </c>
    </row>
    <row r="24" spans="1:1" x14ac:dyDescent="0.3">
      <c r="A24" s="96" t="s">
        <v>558</v>
      </c>
    </row>
    <row r="25" spans="1:1" x14ac:dyDescent="0.3">
      <c r="A25" s="96" t="s">
        <v>559</v>
      </c>
    </row>
    <row r="26" spans="1:1" x14ac:dyDescent="0.3">
      <c r="A26" s="96" t="s">
        <v>560</v>
      </c>
    </row>
    <row r="27" spans="1:1" x14ac:dyDescent="0.3">
      <c r="A27" s="96" t="s">
        <v>164</v>
      </c>
    </row>
    <row r="28" spans="1:1" x14ac:dyDescent="0.3">
      <c r="A28" s="96" t="s">
        <v>561</v>
      </c>
    </row>
    <row r="29" spans="1:1" x14ac:dyDescent="0.3">
      <c r="A29" s="96" t="s">
        <v>165</v>
      </c>
    </row>
    <row r="30" spans="1:1" x14ac:dyDescent="0.3">
      <c r="A30" s="96" t="s">
        <v>166</v>
      </c>
    </row>
    <row r="31" spans="1:1" x14ac:dyDescent="0.3">
      <c r="A31" s="96" t="s">
        <v>167</v>
      </c>
    </row>
    <row r="32" spans="1:1" x14ac:dyDescent="0.3">
      <c r="A32" s="96" t="s">
        <v>168</v>
      </c>
    </row>
    <row r="33" spans="1:1" x14ac:dyDescent="0.3">
      <c r="A33" s="96" t="s">
        <v>169</v>
      </c>
    </row>
    <row r="34" spans="1:1" x14ac:dyDescent="0.3">
      <c r="A34" s="96" t="s">
        <v>170</v>
      </c>
    </row>
    <row r="35" spans="1:1" x14ac:dyDescent="0.3">
      <c r="A35" s="96" t="s">
        <v>171</v>
      </c>
    </row>
    <row r="36" spans="1:1" x14ac:dyDescent="0.3">
      <c r="A36" s="96" t="s">
        <v>172</v>
      </c>
    </row>
    <row r="37" spans="1:1" x14ac:dyDescent="0.3">
      <c r="A37" s="96" t="s">
        <v>173</v>
      </c>
    </row>
    <row r="38" spans="1:1" x14ac:dyDescent="0.3">
      <c r="A38" s="96" t="s">
        <v>174</v>
      </c>
    </row>
    <row r="39" spans="1:1" x14ac:dyDescent="0.3">
      <c r="A39" s="96" t="s">
        <v>175</v>
      </c>
    </row>
    <row r="40" spans="1:1" x14ac:dyDescent="0.3">
      <c r="A40" s="96" t="s">
        <v>176</v>
      </c>
    </row>
    <row r="41" spans="1:1" x14ac:dyDescent="0.3">
      <c r="A41" s="96" t="s">
        <v>177</v>
      </c>
    </row>
    <row r="42" spans="1:1" x14ac:dyDescent="0.3">
      <c r="A42" s="96" t="s">
        <v>178</v>
      </c>
    </row>
    <row r="43" spans="1:1" x14ac:dyDescent="0.3">
      <c r="A43" s="96" t="s">
        <v>179</v>
      </c>
    </row>
    <row r="44" spans="1:1" x14ac:dyDescent="0.3">
      <c r="A44" s="96" t="s">
        <v>180</v>
      </c>
    </row>
    <row r="45" spans="1:1" x14ac:dyDescent="0.3">
      <c r="A45" s="96" t="s">
        <v>181</v>
      </c>
    </row>
    <row r="46" spans="1:1" x14ac:dyDescent="0.3">
      <c r="A46" s="96" t="s">
        <v>182</v>
      </c>
    </row>
    <row r="47" spans="1:1" x14ac:dyDescent="0.3">
      <c r="A47" s="96" t="s">
        <v>183</v>
      </c>
    </row>
    <row r="48" spans="1:1" x14ac:dyDescent="0.3">
      <c r="A48" s="96" t="s">
        <v>184</v>
      </c>
    </row>
    <row r="49" spans="1:1" x14ac:dyDescent="0.3">
      <c r="A49" s="96" t="s">
        <v>185</v>
      </c>
    </row>
    <row r="50" spans="1:1" x14ac:dyDescent="0.3">
      <c r="A50" s="96" t="s">
        <v>186</v>
      </c>
    </row>
    <row r="51" spans="1:1" x14ac:dyDescent="0.3">
      <c r="A51" s="96" t="s">
        <v>187</v>
      </c>
    </row>
    <row r="52" spans="1:1" x14ac:dyDescent="0.3">
      <c r="A52" s="96" t="s">
        <v>188</v>
      </c>
    </row>
    <row r="53" spans="1:1" x14ac:dyDescent="0.3">
      <c r="A53" s="96" t="s">
        <v>189</v>
      </c>
    </row>
    <row r="54" spans="1:1" x14ac:dyDescent="0.3">
      <c r="A54" s="96" t="s">
        <v>190</v>
      </c>
    </row>
    <row r="55" spans="1:1" x14ac:dyDescent="0.3">
      <c r="A55" s="96" t="s">
        <v>191</v>
      </c>
    </row>
    <row r="56" spans="1:1" x14ac:dyDescent="0.3">
      <c r="A56" s="96" t="s">
        <v>192</v>
      </c>
    </row>
    <row r="57" spans="1:1" x14ac:dyDescent="0.3">
      <c r="A57" s="96" t="s">
        <v>193</v>
      </c>
    </row>
    <row r="58" spans="1:1" x14ac:dyDescent="0.3">
      <c r="A58" s="96" t="s">
        <v>194</v>
      </c>
    </row>
    <row r="59" spans="1:1" x14ac:dyDescent="0.3">
      <c r="A59" s="96" t="s">
        <v>195</v>
      </c>
    </row>
    <row r="60" spans="1:1" x14ac:dyDescent="0.3">
      <c r="A60" s="96" t="s">
        <v>196</v>
      </c>
    </row>
    <row r="61" spans="1:1" x14ac:dyDescent="0.3">
      <c r="A61" s="96" t="s">
        <v>562</v>
      </c>
    </row>
    <row r="62" spans="1:1" x14ac:dyDescent="0.3">
      <c r="A62" s="96" t="s">
        <v>197</v>
      </c>
    </row>
    <row r="63" spans="1:1" x14ac:dyDescent="0.3">
      <c r="A63" s="96" t="s">
        <v>198</v>
      </c>
    </row>
    <row r="64" spans="1:1" x14ac:dyDescent="0.3">
      <c r="A64" s="96" t="s">
        <v>199</v>
      </c>
    </row>
    <row r="65" spans="1:1" x14ac:dyDescent="0.3">
      <c r="A65" s="96" t="s">
        <v>200</v>
      </c>
    </row>
    <row r="66" spans="1:1" x14ac:dyDescent="0.3">
      <c r="A66" s="96" t="s">
        <v>201</v>
      </c>
    </row>
    <row r="67" spans="1:1" x14ac:dyDescent="0.3">
      <c r="A67" s="96" t="s">
        <v>563</v>
      </c>
    </row>
    <row r="68" spans="1:1" x14ac:dyDescent="0.3">
      <c r="A68" s="96" t="s">
        <v>202</v>
      </c>
    </row>
    <row r="69" spans="1:1" x14ac:dyDescent="0.3">
      <c r="A69" s="96" t="s">
        <v>203</v>
      </c>
    </row>
    <row r="70" spans="1:1" x14ac:dyDescent="0.3">
      <c r="A70" s="96" t="s">
        <v>564</v>
      </c>
    </row>
    <row r="71" spans="1:1" x14ac:dyDescent="0.3">
      <c r="A71" s="96" t="s">
        <v>204</v>
      </c>
    </row>
    <row r="72" spans="1:1" x14ac:dyDescent="0.3">
      <c r="A72" s="96" t="s">
        <v>205</v>
      </c>
    </row>
    <row r="73" spans="1:1" x14ac:dyDescent="0.3">
      <c r="A73" s="96" t="s">
        <v>206</v>
      </c>
    </row>
    <row r="74" spans="1:1" x14ac:dyDescent="0.3">
      <c r="A74" s="96" t="s">
        <v>207</v>
      </c>
    </row>
    <row r="75" spans="1:1" x14ac:dyDescent="0.3">
      <c r="A75" s="96" t="s">
        <v>208</v>
      </c>
    </row>
    <row r="76" spans="1:1" x14ac:dyDescent="0.3">
      <c r="A76" s="96" t="s">
        <v>209</v>
      </c>
    </row>
    <row r="77" spans="1:1" x14ac:dyDescent="0.3">
      <c r="A77" s="96" t="s">
        <v>210</v>
      </c>
    </row>
    <row r="78" spans="1:1" x14ac:dyDescent="0.3">
      <c r="A78" s="96" t="s">
        <v>211</v>
      </c>
    </row>
    <row r="79" spans="1:1" x14ac:dyDescent="0.3">
      <c r="A79" s="96" t="s">
        <v>212</v>
      </c>
    </row>
    <row r="80" spans="1:1" x14ac:dyDescent="0.3">
      <c r="A80" s="96" t="s">
        <v>565</v>
      </c>
    </row>
    <row r="81" spans="1:1" x14ac:dyDescent="0.3">
      <c r="A81" s="96" t="s">
        <v>213</v>
      </c>
    </row>
    <row r="82" spans="1:1" x14ac:dyDescent="0.3">
      <c r="A82" s="96" t="s">
        <v>214</v>
      </c>
    </row>
    <row r="83" spans="1:1" x14ac:dyDescent="0.3">
      <c r="A83" s="96" t="s">
        <v>215</v>
      </c>
    </row>
    <row r="84" spans="1:1" x14ac:dyDescent="0.3">
      <c r="A84" s="96" t="s">
        <v>216</v>
      </c>
    </row>
    <row r="85" spans="1:1" x14ac:dyDescent="0.3">
      <c r="A85" s="96" t="s">
        <v>217</v>
      </c>
    </row>
    <row r="86" spans="1:1" x14ac:dyDescent="0.3">
      <c r="A86" s="96" t="s">
        <v>218</v>
      </c>
    </row>
    <row r="87" spans="1:1" x14ac:dyDescent="0.3">
      <c r="A87" s="96" t="s">
        <v>219</v>
      </c>
    </row>
    <row r="88" spans="1:1" x14ac:dyDescent="0.3">
      <c r="A88" s="96" t="s">
        <v>220</v>
      </c>
    </row>
    <row r="89" spans="1:1" x14ac:dyDescent="0.3">
      <c r="A89" s="96" t="s">
        <v>221</v>
      </c>
    </row>
    <row r="90" spans="1:1" x14ac:dyDescent="0.3">
      <c r="A90" s="96" t="s">
        <v>566</v>
      </c>
    </row>
    <row r="91" spans="1:1" x14ac:dyDescent="0.3">
      <c r="A91" s="96" t="s">
        <v>222</v>
      </c>
    </row>
    <row r="92" spans="1:1" x14ac:dyDescent="0.3">
      <c r="A92" s="96" t="s">
        <v>223</v>
      </c>
    </row>
    <row r="93" spans="1:1" x14ac:dyDescent="0.3">
      <c r="A93" s="96" t="s">
        <v>224</v>
      </c>
    </row>
    <row r="94" spans="1:1" x14ac:dyDescent="0.3">
      <c r="A94" s="96" t="s">
        <v>225</v>
      </c>
    </row>
    <row r="95" spans="1:1" x14ac:dyDescent="0.3">
      <c r="A95" s="96" t="s">
        <v>226</v>
      </c>
    </row>
    <row r="96" spans="1:1" x14ac:dyDescent="0.3">
      <c r="A96" s="96" t="s">
        <v>227</v>
      </c>
    </row>
    <row r="97" spans="1:1" x14ac:dyDescent="0.3">
      <c r="A97" s="96" t="s">
        <v>228</v>
      </c>
    </row>
    <row r="98" spans="1:1" x14ac:dyDescent="0.3">
      <c r="A98" s="96" t="s">
        <v>229</v>
      </c>
    </row>
    <row r="99" spans="1:1" x14ac:dyDescent="0.3">
      <c r="A99" s="96" t="s">
        <v>230</v>
      </c>
    </row>
    <row r="100" spans="1:1" x14ac:dyDescent="0.3">
      <c r="A100" s="96" t="s">
        <v>231</v>
      </c>
    </row>
    <row r="101" spans="1:1" x14ac:dyDescent="0.3">
      <c r="A101" s="96" t="s">
        <v>232</v>
      </c>
    </row>
    <row r="102" spans="1:1" x14ac:dyDescent="0.3">
      <c r="A102" s="96" t="s">
        <v>233</v>
      </c>
    </row>
    <row r="103" spans="1:1" x14ac:dyDescent="0.3">
      <c r="A103" s="96" t="s">
        <v>234</v>
      </c>
    </row>
    <row r="104" spans="1:1" x14ac:dyDescent="0.3">
      <c r="A104" s="96" t="s">
        <v>235</v>
      </c>
    </row>
    <row r="105" spans="1:1" x14ac:dyDescent="0.3">
      <c r="A105" s="96" t="s">
        <v>236</v>
      </c>
    </row>
    <row r="106" spans="1:1" x14ac:dyDescent="0.3">
      <c r="A106" s="96" t="s">
        <v>567</v>
      </c>
    </row>
    <row r="107" spans="1:1" x14ac:dyDescent="0.3">
      <c r="A107" s="96" t="s">
        <v>568</v>
      </c>
    </row>
    <row r="108" spans="1:1" x14ac:dyDescent="0.3">
      <c r="A108" s="96" t="s">
        <v>569</v>
      </c>
    </row>
    <row r="109" spans="1:1" x14ac:dyDescent="0.3">
      <c r="A109" s="96" t="s">
        <v>237</v>
      </c>
    </row>
    <row r="110" spans="1:1" x14ac:dyDescent="0.3">
      <c r="A110" s="96" t="s">
        <v>570</v>
      </c>
    </row>
    <row r="111" spans="1:1" x14ac:dyDescent="0.3">
      <c r="A111" s="96" t="s">
        <v>571</v>
      </c>
    </row>
    <row r="112" spans="1:1" x14ac:dyDescent="0.3">
      <c r="A112" s="96" t="s">
        <v>572</v>
      </c>
    </row>
    <row r="113" spans="1:1" x14ac:dyDescent="0.3">
      <c r="A113" s="96" t="s">
        <v>573</v>
      </c>
    </row>
    <row r="114" spans="1:1" x14ac:dyDescent="0.3">
      <c r="A114" s="96" t="s">
        <v>238</v>
      </c>
    </row>
    <row r="115" spans="1:1" x14ac:dyDescent="0.3">
      <c r="A115" s="96" t="s">
        <v>239</v>
      </c>
    </row>
    <row r="116" spans="1:1" x14ac:dyDescent="0.3">
      <c r="A116" s="96" t="s">
        <v>574</v>
      </c>
    </row>
    <row r="117" spans="1:1" x14ac:dyDescent="0.3">
      <c r="A117" s="96" t="s">
        <v>575</v>
      </c>
    </row>
    <row r="118" spans="1:1" x14ac:dyDescent="0.3">
      <c r="A118" s="96" t="s">
        <v>576</v>
      </c>
    </row>
    <row r="119" spans="1:1" x14ac:dyDescent="0.3">
      <c r="A119" s="96" t="s">
        <v>577</v>
      </c>
    </row>
    <row r="120" spans="1:1" x14ac:dyDescent="0.3">
      <c r="A120" s="96" t="s">
        <v>578</v>
      </c>
    </row>
    <row r="121" spans="1:1" x14ac:dyDescent="0.3">
      <c r="A121" s="96" t="s">
        <v>579</v>
      </c>
    </row>
    <row r="122" spans="1:1" x14ac:dyDescent="0.3">
      <c r="A122" s="96" t="s">
        <v>580</v>
      </c>
    </row>
    <row r="123" spans="1:1" x14ac:dyDescent="0.3">
      <c r="A123" s="96" t="s">
        <v>581</v>
      </c>
    </row>
    <row r="124" spans="1:1" x14ac:dyDescent="0.3">
      <c r="A124" s="96" t="s">
        <v>582</v>
      </c>
    </row>
    <row r="125" spans="1:1" x14ac:dyDescent="0.3">
      <c r="A125" s="96" t="s">
        <v>240</v>
      </c>
    </row>
    <row r="126" spans="1:1" x14ac:dyDescent="0.3">
      <c r="A126" s="96" t="s">
        <v>583</v>
      </c>
    </row>
    <row r="127" spans="1:1" x14ac:dyDescent="0.3">
      <c r="A127" s="96" t="s">
        <v>241</v>
      </c>
    </row>
    <row r="128" spans="1:1" x14ac:dyDescent="0.3">
      <c r="A128" s="96" t="s">
        <v>584</v>
      </c>
    </row>
    <row r="129" spans="1:1" x14ac:dyDescent="0.3">
      <c r="A129" s="96" t="s">
        <v>242</v>
      </c>
    </row>
    <row r="130" spans="1:1" x14ac:dyDescent="0.3">
      <c r="A130" s="96" t="s">
        <v>243</v>
      </c>
    </row>
    <row r="131" spans="1:1" x14ac:dyDescent="0.3">
      <c r="A131" s="96" t="s">
        <v>244</v>
      </c>
    </row>
    <row r="132" spans="1:1" x14ac:dyDescent="0.3">
      <c r="A132" s="96" t="s">
        <v>245</v>
      </c>
    </row>
    <row r="133" spans="1:1" x14ac:dyDescent="0.3">
      <c r="A133" s="96" t="s">
        <v>246</v>
      </c>
    </row>
    <row r="134" spans="1:1" x14ac:dyDescent="0.3">
      <c r="A134" s="96" t="s">
        <v>247</v>
      </c>
    </row>
    <row r="135" spans="1:1" x14ac:dyDescent="0.3">
      <c r="A135" s="96" t="s">
        <v>248</v>
      </c>
    </row>
    <row r="136" spans="1:1" x14ac:dyDescent="0.3">
      <c r="A136" s="96" t="s">
        <v>249</v>
      </c>
    </row>
    <row r="137" spans="1:1" x14ac:dyDescent="0.3">
      <c r="A137" s="96" t="s">
        <v>250</v>
      </c>
    </row>
    <row r="138" spans="1:1" x14ac:dyDescent="0.3">
      <c r="A138" s="96" t="s">
        <v>251</v>
      </c>
    </row>
    <row r="139" spans="1:1" x14ac:dyDescent="0.3">
      <c r="A139" s="96" t="s">
        <v>252</v>
      </c>
    </row>
    <row r="140" spans="1:1" x14ac:dyDescent="0.3">
      <c r="A140" s="96" t="s">
        <v>253</v>
      </c>
    </row>
    <row r="141" spans="1:1" x14ac:dyDescent="0.3">
      <c r="A141" s="96" t="s">
        <v>254</v>
      </c>
    </row>
    <row r="142" spans="1:1" x14ac:dyDescent="0.3">
      <c r="A142" s="96" t="s">
        <v>255</v>
      </c>
    </row>
    <row r="143" spans="1:1" x14ac:dyDescent="0.3">
      <c r="A143" s="96" t="s">
        <v>256</v>
      </c>
    </row>
    <row r="144" spans="1:1" x14ac:dyDescent="0.3">
      <c r="A144" s="96" t="s">
        <v>257</v>
      </c>
    </row>
    <row r="145" spans="1:1" x14ac:dyDescent="0.3">
      <c r="A145" s="96" t="s">
        <v>258</v>
      </c>
    </row>
    <row r="146" spans="1:1" x14ac:dyDescent="0.3">
      <c r="A146" s="96" t="s">
        <v>259</v>
      </c>
    </row>
    <row r="147" spans="1:1" x14ac:dyDescent="0.3">
      <c r="A147" s="96" t="s">
        <v>260</v>
      </c>
    </row>
    <row r="148" spans="1:1" x14ac:dyDescent="0.3">
      <c r="A148" s="96" t="s">
        <v>261</v>
      </c>
    </row>
    <row r="149" spans="1:1" x14ac:dyDescent="0.3">
      <c r="A149" s="96" t="s">
        <v>262</v>
      </c>
    </row>
    <row r="150" spans="1:1" x14ac:dyDescent="0.3">
      <c r="A150" s="96" t="s">
        <v>585</v>
      </c>
    </row>
    <row r="151" spans="1:1" x14ac:dyDescent="0.3">
      <c r="A151" s="96" t="s">
        <v>263</v>
      </c>
    </row>
    <row r="152" spans="1:1" x14ac:dyDescent="0.3">
      <c r="A152" s="96" t="s">
        <v>264</v>
      </c>
    </row>
    <row r="153" spans="1:1" x14ac:dyDescent="0.3">
      <c r="A153" s="96" t="s">
        <v>265</v>
      </c>
    </row>
    <row r="154" spans="1:1" x14ac:dyDescent="0.3">
      <c r="A154" s="96" t="s">
        <v>266</v>
      </c>
    </row>
    <row r="155" spans="1:1" x14ac:dyDescent="0.3">
      <c r="A155" s="96" t="s">
        <v>267</v>
      </c>
    </row>
    <row r="156" spans="1:1" x14ac:dyDescent="0.3">
      <c r="A156" s="96" t="s">
        <v>586</v>
      </c>
    </row>
    <row r="157" spans="1:1" x14ac:dyDescent="0.3">
      <c r="A157" s="96" t="s">
        <v>268</v>
      </c>
    </row>
    <row r="158" spans="1:1" x14ac:dyDescent="0.3">
      <c r="A158" s="96" t="s">
        <v>269</v>
      </c>
    </row>
    <row r="159" spans="1:1" x14ac:dyDescent="0.3">
      <c r="A159" s="96" t="s">
        <v>270</v>
      </c>
    </row>
    <row r="160" spans="1:1" x14ac:dyDescent="0.3">
      <c r="A160" s="96" t="s">
        <v>587</v>
      </c>
    </row>
    <row r="161" spans="1:1" x14ac:dyDescent="0.3">
      <c r="A161" s="96" t="s">
        <v>271</v>
      </c>
    </row>
    <row r="162" spans="1:1" x14ac:dyDescent="0.3">
      <c r="A162" s="96" t="s">
        <v>272</v>
      </c>
    </row>
    <row r="163" spans="1:1" x14ac:dyDescent="0.3">
      <c r="A163" s="96" t="s">
        <v>273</v>
      </c>
    </row>
    <row r="164" spans="1:1" x14ac:dyDescent="0.3">
      <c r="A164" s="96" t="s">
        <v>274</v>
      </c>
    </row>
    <row r="165" spans="1:1" x14ac:dyDescent="0.3">
      <c r="A165" s="96" t="s">
        <v>275</v>
      </c>
    </row>
    <row r="166" spans="1:1" x14ac:dyDescent="0.3">
      <c r="A166" s="96" t="s">
        <v>276</v>
      </c>
    </row>
    <row r="167" spans="1:1" x14ac:dyDescent="0.3">
      <c r="A167" s="96" t="s">
        <v>277</v>
      </c>
    </row>
    <row r="168" spans="1:1" x14ac:dyDescent="0.3">
      <c r="A168" s="96" t="s">
        <v>278</v>
      </c>
    </row>
    <row r="169" spans="1:1" x14ac:dyDescent="0.3">
      <c r="A169" s="96" t="s">
        <v>279</v>
      </c>
    </row>
    <row r="170" spans="1:1" x14ac:dyDescent="0.3">
      <c r="A170" s="96" t="s">
        <v>588</v>
      </c>
    </row>
    <row r="171" spans="1:1" x14ac:dyDescent="0.3">
      <c r="A171" s="96" t="s">
        <v>280</v>
      </c>
    </row>
    <row r="172" spans="1:1" x14ac:dyDescent="0.3">
      <c r="A172" s="96" t="s">
        <v>281</v>
      </c>
    </row>
    <row r="173" spans="1:1" x14ac:dyDescent="0.3">
      <c r="A173" s="96" t="s">
        <v>282</v>
      </c>
    </row>
    <row r="174" spans="1:1" x14ac:dyDescent="0.3">
      <c r="A174" s="96" t="s">
        <v>283</v>
      </c>
    </row>
    <row r="175" spans="1:1" x14ac:dyDescent="0.3">
      <c r="A175" s="96" t="s">
        <v>589</v>
      </c>
    </row>
    <row r="176" spans="1:1" x14ac:dyDescent="0.3">
      <c r="A176" s="96" t="s">
        <v>284</v>
      </c>
    </row>
    <row r="177" spans="1:1" x14ac:dyDescent="0.3">
      <c r="A177" s="96" t="s">
        <v>285</v>
      </c>
    </row>
    <row r="178" spans="1:1" x14ac:dyDescent="0.3">
      <c r="A178" s="96" t="s">
        <v>286</v>
      </c>
    </row>
    <row r="179" spans="1:1" x14ac:dyDescent="0.3">
      <c r="A179" s="96" t="s">
        <v>287</v>
      </c>
    </row>
    <row r="180" spans="1:1" x14ac:dyDescent="0.3">
      <c r="A180" s="96" t="s">
        <v>288</v>
      </c>
    </row>
    <row r="181" spans="1:1" x14ac:dyDescent="0.3">
      <c r="A181" s="96" t="s">
        <v>289</v>
      </c>
    </row>
    <row r="182" spans="1:1" x14ac:dyDescent="0.3">
      <c r="A182" s="96" t="s">
        <v>290</v>
      </c>
    </row>
    <row r="183" spans="1:1" x14ac:dyDescent="0.3">
      <c r="A183" s="96" t="s">
        <v>291</v>
      </c>
    </row>
    <row r="184" spans="1:1" x14ac:dyDescent="0.3">
      <c r="A184" s="96" t="s">
        <v>292</v>
      </c>
    </row>
    <row r="185" spans="1:1" x14ac:dyDescent="0.3">
      <c r="A185" s="96" t="s">
        <v>293</v>
      </c>
    </row>
    <row r="186" spans="1:1" x14ac:dyDescent="0.3">
      <c r="A186" s="96" t="s">
        <v>294</v>
      </c>
    </row>
    <row r="187" spans="1:1" x14ac:dyDescent="0.3">
      <c r="A187" s="96" t="s">
        <v>295</v>
      </c>
    </row>
    <row r="188" spans="1:1" x14ac:dyDescent="0.3">
      <c r="A188" s="96" t="s">
        <v>590</v>
      </c>
    </row>
    <row r="189" spans="1:1" x14ac:dyDescent="0.3">
      <c r="A189" s="96" t="s">
        <v>591</v>
      </c>
    </row>
    <row r="190" spans="1:1" x14ac:dyDescent="0.3">
      <c r="A190" s="96" t="s">
        <v>592</v>
      </c>
    </row>
    <row r="191" spans="1:1" x14ac:dyDescent="0.3">
      <c r="A191" s="96" t="s">
        <v>593</v>
      </c>
    </row>
    <row r="192" spans="1:1" x14ac:dyDescent="0.3">
      <c r="A192" s="96" t="s">
        <v>296</v>
      </c>
    </row>
    <row r="193" spans="1:1" x14ac:dyDescent="0.3">
      <c r="A193" s="96" t="s">
        <v>594</v>
      </c>
    </row>
    <row r="194" spans="1:1" x14ac:dyDescent="0.3">
      <c r="A194" s="96" t="s">
        <v>297</v>
      </c>
    </row>
    <row r="195" spans="1:1" x14ac:dyDescent="0.3">
      <c r="A195" s="96" t="s">
        <v>298</v>
      </c>
    </row>
    <row r="196" spans="1:1" x14ac:dyDescent="0.3">
      <c r="A196" s="96" t="s">
        <v>299</v>
      </c>
    </row>
    <row r="197" spans="1:1" x14ac:dyDescent="0.3">
      <c r="A197" s="96" t="s">
        <v>300</v>
      </c>
    </row>
    <row r="198" spans="1:1" x14ac:dyDescent="0.3">
      <c r="A198" s="96" t="s">
        <v>301</v>
      </c>
    </row>
    <row r="199" spans="1:1" x14ac:dyDescent="0.3">
      <c r="A199" s="96" t="s">
        <v>302</v>
      </c>
    </row>
    <row r="200" spans="1:1" x14ac:dyDescent="0.3">
      <c r="A200" s="96" t="s">
        <v>595</v>
      </c>
    </row>
    <row r="201" spans="1:1" x14ac:dyDescent="0.3">
      <c r="A201" s="96" t="s">
        <v>303</v>
      </c>
    </row>
    <row r="202" spans="1:1" x14ac:dyDescent="0.3">
      <c r="A202" s="96" t="s">
        <v>304</v>
      </c>
    </row>
    <row r="203" spans="1:1" x14ac:dyDescent="0.3">
      <c r="A203" s="96" t="s">
        <v>305</v>
      </c>
    </row>
    <row r="204" spans="1:1" x14ac:dyDescent="0.3">
      <c r="A204" s="96" t="s">
        <v>306</v>
      </c>
    </row>
    <row r="205" spans="1:1" x14ac:dyDescent="0.3">
      <c r="A205" s="96" t="s">
        <v>596</v>
      </c>
    </row>
    <row r="206" spans="1:1" x14ac:dyDescent="0.3">
      <c r="A206" s="96" t="s">
        <v>307</v>
      </c>
    </row>
    <row r="207" spans="1:1" x14ac:dyDescent="0.3">
      <c r="A207" s="96" t="s">
        <v>597</v>
      </c>
    </row>
    <row r="208" spans="1:1" x14ac:dyDescent="0.3">
      <c r="A208" s="96" t="s">
        <v>308</v>
      </c>
    </row>
    <row r="209" spans="1:1" x14ac:dyDescent="0.3">
      <c r="A209" s="96" t="s">
        <v>598</v>
      </c>
    </row>
    <row r="210" spans="1:1" x14ac:dyDescent="0.3">
      <c r="A210" s="96" t="s">
        <v>599</v>
      </c>
    </row>
    <row r="211" spans="1:1" x14ac:dyDescent="0.3">
      <c r="A211" s="96" t="s">
        <v>309</v>
      </c>
    </row>
    <row r="212" spans="1:1" x14ac:dyDescent="0.3">
      <c r="A212" s="96" t="s">
        <v>310</v>
      </c>
    </row>
    <row r="213" spans="1:1" x14ac:dyDescent="0.3">
      <c r="A213" s="96" t="s">
        <v>311</v>
      </c>
    </row>
    <row r="214" spans="1:1" x14ac:dyDescent="0.3">
      <c r="A214" s="96" t="s">
        <v>312</v>
      </c>
    </row>
    <row r="215" spans="1:1" x14ac:dyDescent="0.3">
      <c r="A215" s="96" t="s">
        <v>313</v>
      </c>
    </row>
    <row r="216" spans="1:1" x14ac:dyDescent="0.3">
      <c r="A216" s="96" t="s">
        <v>314</v>
      </c>
    </row>
    <row r="217" spans="1:1" x14ac:dyDescent="0.3">
      <c r="A217" s="96" t="s">
        <v>315</v>
      </c>
    </row>
    <row r="218" spans="1:1" x14ac:dyDescent="0.3">
      <c r="A218" s="96" t="s">
        <v>316</v>
      </c>
    </row>
    <row r="219" spans="1:1" x14ac:dyDescent="0.3">
      <c r="A219" s="96" t="s">
        <v>317</v>
      </c>
    </row>
    <row r="220" spans="1:1" x14ac:dyDescent="0.3">
      <c r="A220" s="96" t="s">
        <v>600</v>
      </c>
    </row>
    <row r="221" spans="1:1" x14ac:dyDescent="0.3">
      <c r="A221" s="96" t="s">
        <v>318</v>
      </c>
    </row>
    <row r="222" spans="1:1" x14ac:dyDescent="0.3">
      <c r="A222" s="96" t="s">
        <v>319</v>
      </c>
    </row>
    <row r="223" spans="1:1" x14ac:dyDescent="0.3">
      <c r="A223" s="96" t="s">
        <v>320</v>
      </c>
    </row>
    <row r="224" spans="1:1" x14ac:dyDescent="0.3">
      <c r="A224" s="96" t="s">
        <v>321</v>
      </c>
    </row>
    <row r="225" spans="1:1" x14ac:dyDescent="0.3">
      <c r="A225" s="96" t="s">
        <v>322</v>
      </c>
    </row>
    <row r="226" spans="1:1" x14ac:dyDescent="0.3">
      <c r="A226" s="96" t="s">
        <v>323</v>
      </c>
    </row>
    <row r="227" spans="1:1" x14ac:dyDescent="0.3">
      <c r="A227" s="96" t="s">
        <v>324</v>
      </c>
    </row>
    <row r="228" spans="1:1" x14ac:dyDescent="0.3">
      <c r="A228" s="96" t="s">
        <v>325</v>
      </c>
    </row>
    <row r="229" spans="1:1" x14ac:dyDescent="0.3">
      <c r="A229" s="96" t="s">
        <v>326</v>
      </c>
    </row>
    <row r="230" spans="1:1" x14ac:dyDescent="0.3">
      <c r="A230" s="96" t="s">
        <v>327</v>
      </c>
    </row>
    <row r="231" spans="1:1" x14ac:dyDescent="0.3">
      <c r="A231" s="96" t="s">
        <v>328</v>
      </c>
    </row>
    <row r="232" spans="1:1" x14ac:dyDescent="0.3">
      <c r="A232" s="96" t="s">
        <v>329</v>
      </c>
    </row>
    <row r="233" spans="1:1" x14ac:dyDescent="0.3">
      <c r="A233" s="96" t="s">
        <v>330</v>
      </c>
    </row>
    <row r="234" spans="1:1" x14ac:dyDescent="0.3">
      <c r="A234" s="96" t="s">
        <v>331</v>
      </c>
    </row>
    <row r="235" spans="1:1" x14ac:dyDescent="0.3">
      <c r="A235" s="96" t="s">
        <v>332</v>
      </c>
    </row>
    <row r="236" spans="1:1" x14ac:dyDescent="0.3">
      <c r="A236" s="96" t="s">
        <v>333</v>
      </c>
    </row>
    <row r="237" spans="1:1" x14ac:dyDescent="0.3">
      <c r="A237" s="96" t="s">
        <v>334</v>
      </c>
    </row>
    <row r="238" spans="1:1" x14ac:dyDescent="0.3">
      <c r="A238" s="96" t="s">
        <v>335</v>
      </c>
    </row>
    <row r="239" spans="1:1" x14ac:dyDescent="0.3">
      <c r="A239" s="96" t="s">
        <v>336</v>
      </c>
    </row>
    <row r="240" spans="1:1" x14ac:dyDescent="0.3">
      <c r="A240" s="96" t="s">
        <v>601</v>
      </c>
    </row>
    <row r="241" spans="1:1" x14ac:dyDescent="0.3">
      <c r="A241" s="96" t="s">
        <v>337</v>
      </c>
    </row>
    <row r="242" spans="1:1" x14ac:dyDescent="0.3">
      <c r="A242" s="96" t="s">
        <v>338</v>
      </c>
    </row>
    <row r="243" spans="1:1" x14ac:dyDescent="0.3">
      <c r="A243" s="96" t="s">
        <v>339</v>
      </c>
    </row>
    <row r="244" spans="1:1" x14ac:dyDescent="0.3">
      <c r="A244" s="96" t="s">
        <v>340</v>
      </c>
    </row>
    <row r="245" spans="1:1" x14ac:dyDescent="0.3">
      <c r="A245" s="96" t="s">
        <v>341</v>
      </c>
    </row>
    <row r="246" spans="1:1" x14ac:dyDescent="0.3">
      <c r="A246" s="96" t="s">
        <v>342</v>
      </c>
    </row>
    <row r="247" spans="1:1" x14ac:dyDescent="0.3">
      <c r="A247" s="96" t="s">
        <v>343</v>
      </c>
    </row>
    <row r="248" spans="1:1" x14ac:dyDescent="0.3">
      <c r="A248" s="96" t="s">
        <v>344</v>
      </c>
    </row>
    <row r="249" spans="1:1" x14ac:dyDescent="0.3">
      <c r="A249" s="96" t="s">
        <v>345</v>
      </c>
    </row>
    <row r="250" spans="1:1" x14ac:dyDescent="0.3">
      <c r="A250" s="96" t="s">
        <v>346</v>
      </c>
    </row>
    <row r="251" spans="1:1" x14ac:dyDescent="0.3">
      <c r="A251" s="96" t="s">
        <v>347</v>
      </c>
    </row>
    <row r="252" spans="1:1" x14ac:dyDescent="0.3">
      <c r="A252" s="96" t="s">
        <v>348</v>
      </c>
    </row>
    <row r="253" spans="1:1" x14ac:dyDescent="0.3">
      <c r="A253" s="96" t="s">
        <v>602</v>
      </c>
    </row>
    <row r="254" spans="1:1" x14ac:dyDescent="0.3">
      <c r="A254" s="96" t="s">
        <v>349</v>
      </c>
    </row>
    <row r="255" spans="1:1" x14ac:dyDescent="0.3">
      <c r="A255" s="96" t="s">
        <v>350</v>
      </c>
    </row>
    <row r="256" spans="1:1" x14ac:dyDescent="0.3">
      <c r="A256" s="96" t="s">
        <v>351</v>
      </c>
    </row>
    <row r="257" spans="1:1" x14ac:dyDescent="0.3">
      <c r="A257" s="96" t="s">
        <v>352</v>
      </c>
    </row>
    <row r="258" spans="1:1" x14ac:dyDescent="0.3">
      <c r="A258" s="96" t="s">
        <v>353</v>
      </c>
    </row>
    <row r="259" spans="1:1" x14ac:dyDescent="0.3">
      <c r="A259" s="96" t="s">
        <v>354</v>
      </c>
    </row>
    <row r="260" spans="1:1" x14ac:dyDescent="0.3">
      <c r="A260" s="96" t="s">
        <v>355</v>
      </c>
    </row>
    <row r="261" spans="1:1" x14ac:dyDescent="0.3">
      <c r="A261" s="96" t="s">
        <v>356</v>
      </c>
    </row>
    <row r="262" spans="1:1" x14ac:dyDescent="0.3">
      <c r="A262" s="96" t="s">
        <v>357</v>
      </c>
    </row>
    <row r="263" spans="1:1" x14ac:dyDescent="0.3">
      <c r="A263" s="96" t="s">
        <v>358</v>
      </c>
    </row>
    <row r="264" spans="1:1" x14ac:dyDescent="0.3">
      <c r="A264" s="96" t="s">
        <v>359</v>
      </c>
    </row>
    <row r="265" spans="1:1" x14ac:dyDescent="0.3">
      <c r="A265" s="96" t="s">
        <v>360</v>
      </c>
    </row>
    <row r="266" spans="1:1" x14ac:dyDescent="0.3">
      <c r="A266" s="96" t="s">
        <v>361</v>
      </c>
    </row>
    <row r="267" spans="1:1" x14ac:dyDescent="0.3">
      <c r="A267" s="96" t="s">
        <v>603</v>
      </c>
    </row>
    <row r="268" spans="1:1" x14ac:dyDescent="0.3">
      <c r="A268" s="96" t="s">
        <v>362</v>
      </c>
    </row>
    <row r="269" spans="1:1" x14ac:dyDescent="0.3">
      <c r="A269" s="96" t="s">
        <v>363</v>
      </c>
    </row>
    <row r="270" spans="1:1" x14ac:dyDescent="0.3">
      <c r="A270" s="96" t="s">
        <v>604</v>
      </c>
    </row>
    <row r="271" spans="1:1" x14ac:dyDescent="0.3">
      <c r="A271" s="96" t="s">
        <v>364</v>
      </c>
    </row>
    <row r="272" spans="1:1" x14ac:dyDescent="0.3">
      <c r="A272" s="96" t="s">
        <v>365</v>
      </c>
    </row>
    <row r="273" spans="1:1" x14ac:dyDescent="0.3">
      <c r="A273" s="96" t="s">
        <v>366</v>
      </c>
    </row>
    <row r="274" spans="1:1" x14ac:dyDescent="0.3">
      <c r="A274" s="96" t="s">
        <v>367</v>
      </c>
    </row>
    <row r="275" spans="1:1" x14ac:dyDescent="0.3">
      <c r="A275" s="96" t="s">
        <v>368</v>
      </c>
    </row>
    <row r="276" spans="1:1" x14ac:dyDescent="0.3">
      <c r="A276" s="96" t="s">
        <v>369</v>
      </c>
    </row>
    <row r="277" spans="1:1" x14ac:dyDescent="0.3">
      <c r="A277" s="96" t="s">
        <v>370</v>
      </c>
    </row>
    <row r="278" spans="1:1" x14ac:dyDescent="0.3">
      <c r="A278" s="96" t="s">
        <v>371</v>
      </c>
    </row>
    <row r="279" spans="1:1" x14ac:dyDescent="0.3">
      <c r="A279" s="96" t="s">
        <v>605</v>
      </c>
    </row>
    <row r="280" spans="1:1" x14ac:dyDescent="0.3">
      <c r="A280" s="96" t="s">
        <v>372</v>
      </c>
    </row>
    <row r="281" spans="1:1" x14ac:dyDescent="0.3">
      <c r="A281" s="96" t="s">
        <v>373</v>
      </c>
    </row>
    <row r="282" spans="1:1" x14ac:dyDescent="0.3">
      <c r="A282" s="96" t="s">
        <v>374</v>
      </c>
    </row>
    <row r="283" spans="1:1" x14ac:dyDescent="0.3">
      <c r="A283" s="96" t="s">
        <v>375</v>
      </c>
    </row>
    <row r="284" spans="1:1" x14ac:dyDescent="0.3">
      <c r="A284" s="96" t="s">
        <v>376</v>
      </c>
    </row>
    <row r="285" spans="1:1" x14ac:dyDescent="0.3">
      <c r="A285" s="96" t="s">
        <v>377</v>
      </c>
    </row>
    <row r="286" spans="1:1" x14ac:dyDescent="0.3">
      <c r="A286" s="96" t="s">
        <v>378</v>
      </c>
    </row>
    <row r="287" spans="1:1" x14ac:dyDescent="0.3">
      <c r="A287" s="96" t="s">
        <v>379</v>
      </c>
    </row>
    <row r="288" spans="1:1" x14ac:dyDescent="0.3">
      <c r="A288" s="96" t="s">
        <v>380</v>
      </c>
    </row>
    <row r="289" spans="1:1" x14ac:dyDescent="0.3">
      <c r="A289" s="96" t="s">
        <v>381</v>
      </c>
    </row>
    <row r="290" spans="1:1" x14ac:dyDescent="0.3">
      <c r="A290" s="96" t="s">
        <v>382</v>
      </c>
    </row>
    <row r="291" spans="1:1" x14ac:dyDescent="0.3">
      <c r="A291" s="96" t="s">
        <v>606</v>
      </c>
    </row>
    <row r="292" spans="1:1" x14ac:dyDescent="0.3">
      <c r="A292" s="96" t="s">
        <v>383</v>
      </c>
    </row>
    <row r="293" spans="1:1" x14ac:dyDescent="0.3">
      <c r="A293" s="96" t="s">
        <v>384</v>
      </c>
    </row>
    <row r="294" spans="1:1" x14ac:dyDescent="0.3">
      <c r="A294" s="96" t="s">
        <v>607</v>
      </c>
    </row>
    <row r="295" spans="1:1" x14ac:dyDescent="0.3">
      <c r="A295" s="96" t="s">
        <v>385</v>
      </c>
    </row>
    <row r="296" spans="1:1" x14ac:dyDescent="0.3">
      <c r="A296" s="96" t="s">
        <v>386</v>
      </c>
    </row>
    <row r="297" spans="1:1" x14ac:dyDescent="0.3">
      <c r="A297" s="96" t="s">
        <v>387</v>
      </c>
    </row>
    <row r="298" spans="1:1" x14ac:dyDescent="0.3">
      <c r="A298" s="96" t="s">
        <v>608</v>
      </c>
    </row>
    <row r="299" spans="1:1" x14ac:dyDescent="0.3">
      <c r="A299" s="96" t="s">
        <v>388</v>
      </c>
    </row>
    <row r="300" spans="1:1" x14ac:dyDescent="0.3">
      <c r="A300" s="96" t="s">
        <v>609</v>
      </c>
    </row>
    <row r="301" spans="1:1" x14ac:dyDescent="0.3">
      <c r="A301" s="96" t="s">
        <v>389</v>
      </c>
    </row>
    <row r="302" spans="1:1" x14ac:dyDescent="0.3">
      <c r="A302" s="96" t="s">
        <v>390</v>
      </c>
    </row>
    <row r="303" spans="1:1" x14ac:dyDescent="0.3">
      <c r="A303" s="96" t="s">
        <v>610</v>
      </c>
    </row>
    <row r="304" spans="1:1" x14ac:dyDescent="0.3">
      <c r="A304" s="96" t="s">
        <v>391</v>
      </c>
    </row>
    <row r="305" spans="1:1" x14ac:dyDescent="0.3">
      <c r="A305" s="96" t="s">
        <v>392</v>
      </c>
    </row>
    <row r="306" spans="1:1" x14ac:dyDescent="0.3">
      <c r="A306" s="96" t="s">
        <v>393</v>
      </c>
    </row>
    <row r="307" spans="1:1" x14ac:dyDescent="0.3">
      <c r="A307" s="96" t="s">
        <v>394</v>
      </c>
    </row>
    <row r="308" spans="1:1" x14ac:dyDescent="0.3">
      <c r="A308" s="96" t="s">
        <v>395</v>
      </c>
    </row>
    <row r="309" spans="1:1" x14ac:dyDescent="0.3">
      <c r="A309" s="96" t="s">
        <v>396</v>
      </c>
    </row>
    <row r="310" spans="1:1" x14ac:dyDescent="0.3">
      <c r="A310" s="96" t="s">
        <v>397</v>
      </c>
    </row>
    <row r="311" spans="1:1" x14ac:dyDescent="0.3">
      <c r="A311" s="96" t="s">
        <v>611</v>
      </c>
    </row>
    <row r="312" spans="1:1" x14ac:dyDescent="0.3">
      <c r="A312" s="96" t="s">
        <v>398</v>
      </c>
    </row>
    <row r="313" spans="1:1" x14ac:dyDescent="0.3">
      <c r="A313" s="96" t="s">
        <v>399</v>
      </c>
    </row>
    <row r="314" spans="1:1" x14ac:dyDescent="0.3">
      <c r="A314" s="96" t="s">
        <v>400</v>
      </c>
    </row>
    <row r="315" spans="1:1" x14ac:dyDescent="0.3">
      <c r="A315" s="96" t="s">
        <v>401</v>
      </c>
    </row>
    <row r="316" spans="1:1" x14ac:dyDescent="0.3">
      <c r="A316" s="96" t="s">
        <v>612</v>
      </c>
    </row>
    <row r="317" spans="1:1" x14ac:dyDescent="0.3">
      <c r="A317" s="96" t="s">
        <v>402</v>
      </c>
    </row>
    <row r="318" spans="1:1" x14ac:dyDescent="0.3">
      <c r="A318" s="96" t="s">
        <v>613</v>
      </c>
    </row>
    <row r="319" spans="1:1" x14ac:dyDescent="0.3">
      <c r="A319" s="96" t="s">
        <v>403</v>
      </c>
    </row>
    <row r="320" spans="1:1" x14ac:dyDescent="0.3">
      <c r="A320" s="96" t="s">
        <v>614</v>
      </c>
    </row>
    <row r="321" spans="1:1" x14ac:dyDescent="0.3">
      <c r="A321" s="96" t="s">
        <v>615</v>
      </c>
    </row>
    <row r="322" spans="1:1" x14ac:dyDescent="0.3">
      <c r="A322" s="96" t="s">
        <v>404</v>
      </c>
    </row>
    <row r="323" spans="1:1" x14ac:dyDescent="0.3">
      <c r="A323" s="96" t="s">
        <v>405</v>
      </c>
    </row>
    <row r="324" spans="1:1" x14ac:dyDescent="0.3">
      <c r="A324" s="96" t="s">
        <v>406</v>
      </c>
    </row>
    <row r="325" spans="1:1" x14ac:dyDescent="0.3">
      <c r="A325" s="96" t="s">
        <v>407</v>
      </c>
    </row>
    <row r="326" spans="1:1" x14ac:dyDescent="0.3">
      <c r="A326" s="96" t="s">
        <v>408</v>
      </c>
    </row>
    <row r="327" spans="1:1" x14ac:dyDescent="0.3">
      <c r="A327" s="96" t="s">
        <v>409</v>
      </c>
    </row>
    <row r="328" spans="1:1" x14ac:dyDescent="0.3">
      <c r="A328" s="96" t="s">
        <v>410</v>
      </c>
    </row>
    <row r="329" spans="1:1" x14ac:dyDescent="0.3">
      <c r="A329" s="96" t="s">
        <v>616</v>
      </c>
    </row>
    <row r="330" spans="1:1" x14ac:dyDescent="0.3">
      <c r="A330" s="96" t="s">
        <v>617</v>
      </c>
    </row>
    <row r="331" spans="1:1" x14ac:dyDescent="0.3">
      <c r="A331" s="96" t="s">
        <v>618</v>
      </c>
    </row>
    <row r="332" spans="1:1" x14ac:dyDescent="0.3">
      <c r="A332" s="96" t="s">
        <v>619</v>
      </c>
    </row>
    <row r="333" spans="1:1" x14ac:dyDescent="0.3">
      <c r="A333" s="96" t="s">
        <v>411</v>
      </c>
    </row>
    <row r="334" spans="1:1" x14ac:dyDescent="0.3">
      <c r="A334" s="96" t="s">
        <v>412</v>
      </c>
    </row>
    <row r="335" spans="1:1" x14ac:dyDescent="0.3">
      <c r="A335" s="96" t="s">
        <v>413</v>
      </c>
    </row>
    <row r="336" spans="1:1" x14ac:dyDescent="0.3">
      <c r="A336" s="96" t="s">
        <v>620</v>
      </c>
    </row>
    <row r="337" spans="1:1" x14ac:dyDescent="0.3">
      <c r="A337" s="96" t="s">
        <v>414</v>
      </c>
    </row>
    <row r="338" spans="1:1" x14ac:dyDescent="0.3">
      <c r="A338" s="96" t="s">
        <v>415</v>
      </c>
    </row>
    <row r="339" spans="1:1" x14ac:dyDescent="0.3">
      <c r="A339" s="96" t="s">
        <v>416</v>
      </c>
    </row>
    <row r="340" spans="1:1" x14ac:dyDescent="0.3">
      <c r="A340" s="96" t="s">
        <v>621</v>
      </c>
    </row>
    <row r="341" spans="1:1" x14ac:dyDescent="0.3">
      <c r="A341" s="96" t="s">
        <v>417</v>
      </c>
    </row>
    <row r="342" spans="1:1" x14ac:dyDescent="0.3">
      <c r="A342" s="96" t="s">
        <v>622</v>
      </c>
    </row>
    <row r="343" spans="1:1" x14ac:dyDescent="0.3">
      <c r="A343" s="96" t="s">
        <v>623</v>
      </c>
    </row>
    <row r="344" spans="1:1" x14ac:dyDescent="0.3">
      <c r="A344" s="96" t="s">
        <v>418</v>
      </c>
    </row>
    <row r="345" spans="1:1" x14ac:dyDescent="0.3">
      <c r="A345" s="96" t="s">
        <v>419</v>
      </c>
    </row>
    <row r="346" spans="1:1" x14ac:dyDescent="0.3">
      <c r="A346" s="96" t="s">
        <v>420</v>
      </c>
    </row>
    <row r="347" spans="1:1" x14ac:dyDescent="0.3">
      <c r="A347" s="96" t="s">
        <v>624</v>
      </c>
    </row>
    <row r="348" spans="1:1" x14ac:dyDescent="0.3">
      <c r="A348" s="96" t="s">
        <v>421</v>
      </c>
    </row>
    <row r="349" spans="1:1" x14ac:dyDescent="0.3">
      <c r="A349" s="96" t="s">
        <v>422</v>
      </c>
    </row>
    <row r="350" spans="1:1" x14ac:dyDescent="0.3">
      <c r="A350" s="96" t="s">
        <v>423</v>
      </c>
    </row>
    <row r="351" spans="1:1" x14ac:dyDescent="0.3">
      <c r="A351" s="96" t="s">
        <v>424</v>
      </c>
    </row>
    <row r="352" spans="1:1" x14ac:dyDescent="0.3">
      <c r="A352" s="96" t="s">
        <v>625</v>
      </c>
    </row>
    <row r="353" spans="1:1" x14ac:dyDescent="0.3">
      <c r="A353" s="96" t="s">
        <v>425</v>
      </c>
    </row>
    <row r="354" spans="1:1" x14ac:dyDescent="0.3">
      <c r="A354" s="96" t="s">
        <v>426</v>
      </c>
    </row>
    <row r="355" spans="1:1" x14ac:dyDescent="0.3">
      <c r="A355" s="96" t="s">
        <v>427</v>
      </c>
    </row>
    <row r="356" spans="1:1" x14ac:dyDescent="0.3">
      <c r="A356" s="96" t="s">
        <v>428</v>
      </c>
    </row>
    <row r="357" spans="1:1" x14ac:dyDescent="0.3">
      <c r="A357" s="96" t="s">
        <v>429</v>
      </c>
    </row>
    <row r="358" spans="1:1" x14ac:dyDescent="0.3">
      <c r="A358" s="96" t="s">
        <v>430</v>
      </c>
    </row>
    <row r="359" spans="1:1" x14ac:dyDescent="0.3">
      <c r="A359" s="96" t="s">
        <v>431</v>
      </c>
    </row>
    <row r="360" spans="1:1" x14ac:dyDescent="0.3">
      <c r="A360" s="96" t="s">
        <v>626</v>
      </c>
    </row>
    <row r="361" spans="1:1" x14ac:dyDescent="0.3">
      <c r="A361" s="96" t="s">
        <v>432</v>
      </c>
    </row>
    <row r="362" spans="1:1" x14ac:dyDescent="0.3">
      <c r="A362" s="96" t="s">
        <v>433</v>
      </c>
    </row>
    <row r="363" spans="1:1" x14ac:dyDescent="0.3">
      <c r="A363" s="96" t="s">
        <v>434</v>
      </c>
    </row>
    <row r="364" spans="1:1" x14ac:dyDescent="0.3">
      <c r="A364" s="96" t="s">
        <v>435</v>
      </c>
    </row>
    <row r="365" spans="1:1" x14ac:dyDescent="0.3">
      <c r="A365" s="96" t="s">
        <v>436</v>
      </c>
    </row>
    <row r="366" spans="1:1" x14ac:dyDescent="0.3">
      <c r="A366" s="96" t="s">
        <v>437</v>
      </c>
    </row>
    <row r="367" spans="1:1" x14ac:dyDescent="0.3">
      <c r="A367" s="96" t="s">
        <v>438</v>
      </c>
    </row>
    <row r="368" spans="1:1" x14ac:dyDescent="0.3">
      <c r="A368" s="96" t="s">
        <v>627</v>
      </c>
    </row>
    <row r="369" spans="1:1" x14ac:dyDescent="0.3">
      <c r="A369" s="96" t="s">
        <v>628</v>
      </c>
    </row>
    <row r="370" spans="1:1" x14ac:dyDescent="0.3">
      <c r="A370" s="96" t="s">
        <v>439</v>
      </c>
    </row>
    <row r="371" spans="1:1" x14ac:dyDescent="0.3">
      <c r="A371" s="96" t="s">
        <v>440</v>
      </c>
    </row>
    <row r="372" spans="1:1" x14ac:dyDescent="0.3">
      <c r="A372" s="96" t="s">
        <v>441</v>
      </c>
    </row>
    <row r="373" spans="1:1" x14ac:dyDescent="0.3">
      <c r="A373" s="96" t="s">
        <v>442</v>
      </c>
    </row>
    <row r="374" spans="1:1" x14ac:dyDescent="0.3">
      <c r="A374" s="96" t="s">
        <v>629</v>
      </c>
    </row>
    <row r="375" spans="1:1" x14ac:dyDescent="0.3">
      <c r="A375" s="96" t="s">
        <v>630</v>
      </c>
    </row>
    <row r="376" spans="1:1" x14ac:dyDescent="0.3">
      <c r="A376" s="96" t="s">
        <v>443</v>
      </c>
    </row>
    <row r="377" spans="1:1" x14ac:dyDescent="0.3">
      <c r="A377" s="96" t="s">
        <v>444</v>
      </c>
    </row>
    <row r="378" spans="1:1" x14ac:dyDescent="0.3">
      <c r="A378" s="96" t="s">
        <v>631</v>
      </c>
    </row>
    <row r="379" spans="1:1" x14ac:dyDescent="0.3">
      <c r="A379" s="96" t="s">
        <v>445</v>
      </c>
    </row>
    <row r="380" spans="1:1" x14ac:dyDescent="0.3">
      <c r="A380" s="96" t="s">
        <v>446</v>
      </c>
    </row>
    <row r="381" spans="1:1" x14ac:dyDescent="0.3">
      <c r="A381" s="96" t="s">
        <v>447</v>
      </c>
    </row>
    <row r="382" spans="1:1" x14ac:dyDescent="0.3">
      <c r="A382" s="96" t="s">
        <v>448</v>
      </c>
    </row>
    <row r="383" spans="1:1" x14ac:dyDescent="0.3">
      <c r="A383" s="96" t="s">
        <v>632</v>
      </c>
    </row>
    <row r="384" spans="1:1" x14ac:dyDescent="0.3">
      <c r="A384" s="96" t="s">
        <v>449</v>
      </c>
    </row>
    <row r="385" spans="1:1" x14ac:dyDescent="0.3">
      <c r="A385" s="96" t="s">
        <v>450</v>
      </c>
    </row>
    <row r="386" spans="1:1" x14ac:dyDescent="0.3">
      <c r="A386" s="96" t="s">
        <v>633</v>
      </c>
    </row>
    <row r="387" spans="1:1" x14ac:dyDescent="0.3">
      <c r="A387" s="96" t="s">
        <v>634</v>
      </c>
    </row>
    <row r="388" spans="1:1" x14ac:dyDescent="0.3">
      <c r="A388" s="96" t="s">
        <v>451</v>
      </c>
    </row>
    <row r="389" spans="1:1" x14ac:dyDescent="0.3">
      <c r="A389" s="96" t="s">
        <v>635</v>
      </c>
    </row>
    <row r="390" spans="1:1" x14ac:dyDescent="0.3">
      <c r="A390" s="96" t="s">
        <v>636</v>
      </c>
    </row>
    <row r="391" spans="1:1" x14ac:dyDescent="0.3">
      <c r="A391" s="96" t="s">
        <v>452</v>
      </c>
    </row>
    <row r="392" spans="1:1" x14ac:dyDescent="0.3">
      <c r="A392" s="96" t="s">
        <v>453</v>
      </c>
    </row>
    <row r="393" spans="1:1" x14ac:dyDescent="0.3">
      <c r="A393" s="96" t="s">
        <v>454</v>
      </c>
    </row>
    <row r="394" spans="1:1" x14ac:dyDescent="0.3">
      <c r="A394" s="96" t="s">
        <v>455</v>
      </c>
    </row>
    <row r="395" spans="1:1" x14ac:dyDescent="0.3">
      <c r="A395" s="96" t="s">
        <v>456</v>
      </c>
    </row>
    <row r="396" spans="1:1" x14ac:dyDescent="0.3">
      <c r="A396" s="96" t="s">
        <v>457</v>
      </c>
    </row>
    <row r="397" spans="1:1" x14ac:dyDescent="0.3">
      <c r="A397" s="96" t="s">
        <v>458</v>
      </c>
    </row>
    <row r="398" spans="1:1" x14ac:dyDescent="0.3">
      <c r="A398" s="96" t="s">
        <v>459</v>
      </c>
    </row>
    <row r="399" spans="1:1" x14ac:dyDescent="0.3">
      <c r="A399" s="96" t="s">
        <v>460</v>
      </c>
    </row>
    <row r="400" spans="1:1" x14ac:dyDescent="0.3">
      <c r="A400" s="96" t="s">
        <v>461</v>
      </c>
    </row>
    <row r="401" spans="1:1" x14ac:dyDescent="0.3">
      <c r="A401" s="96" t="s">
        <v>462</v>
      </c>
    </row>
    <row r="402" spans="1:1" x14ac:dyDescent="0.3">
      <c r="A402" s="96" t="s">
        <v>463</v>
      </c>
    </row>
    <row r="403" spans="1:1" x14ac:dyDescent="0.3">
      <c r="A403" s="96" t="s">
        <v>464</v>
      </c>
    </row>
    <row r="404" spans="1:1" x14ac:dyDescent="0.3">
      <c r="A404" s="96" t="s">
        <v>465</v>
      </c>
    </row>
    <row r="405" spans="1:1" x14ac:dyDescent="0.3">
      <c r="A405" s="96" t="s">
        <v>466</v>
      </c>
    </row>
    <row r="406" spans="1:1" x14ac:dyDescent="0.3">
      <c r="A406" s="96" t="s">
        <v>637</v>
      </c>
    </row>
    <row r="407" spans="1:1" x14ac:dyDescent="0.3">
      <c r="A407" s="96" t="s">
        <v>638</v>
      </c>
    </row>
    <row r="408" spans="1:1" x14ac:dyDescent="0.3">
      <c r="A408" s="96" t="s">
        <v>467</v>
      </c>
    </row>
    <row r="409" spans="1:1" x14ac:dyDescent="0.3">
      <c r="A409" s="96" t="s">
        <v>468</v>
      </c>
    </row>
    <row r="410" spans="1:1" x14ac:dyDescent="0.3">
      <c r="A410" s="96" t="s">
        <v>469</v>
      </c>
    </row>
    <row r="411" spans="1:1" x14ac:dyDescent="0.3">
      <c r="A411" s="96" t="s">
        <v>639</v>
      </c>
    </row>
    <row r="412" spans="1:1" x14ac:dyDescent="0.3">
      <c r="A412" s="96" t="s">
        <v>470</v>
      </c>
    </row>
    <row r="413" spans="1:1" x14ac:dyDescent="0.3">
      <c r="A413" s="96" t="s">
        <v>471</v>
      </c>
    </row>
    <row r="414" spans="1:1" x14ac:dyDescent="0.3">
      <c r="A414" s="96" t="s">
        <v>472</v>
      </c>
    </row>
    <row r="415" spans="1:1" x14ac:dyDescent="0.3">
      <c r="A415" s="96" t="s">
        <v>473</v>
      </c>
    </row>
    <row r="416" spans="1:1" x14ac:dyDescent="0.3">
      <c r="A416" s="96" t="s">
        <v>474</v>
      </c>
    </row>
    <row r="417" spans="1:1" x14ac:dyDescent="0.3">
      <c r="A417" s="96" t="s">
        <v>640</v>
      </c>
    </row>
    <row r="418" spans="1:1" x14ac:dyDescent="0.3">
      <c r="A418" s="96" t="s">
        <v>475</v>
      </c>
    </row>
    <row r="419" spans="1:1" x14ac:dyDescent="0.3">
      <c r="A419" s="96" t="s">
        <v>476</v>
      </c>
    </row>
    <row r="420" spans="1:1" x14ac:dyDescent="0.3">
      <c r="A420" s="96" t="s">
        <v>641</v>
      </c>
    </row>
    <row r="421" spans="1:1" x14ac:dyDescent="0.3">
      <c r="A421" s="96" t="s">
        <v>477</v>
      </c>
    </row>
    <row r="422" spans="1:1" x14ac:dyDescent="0.3">
      <c r="A422" s="96" t="s">
        <v>478</v>
      </c>
    </row>
    <row r="423" spans="1:1" x14ac:dyDescent="0.3">
      <c r="A423" s="96" t="s">
        <v>479</v>
      </c>
    </row>
    <row r="424" spans="1:1" x14ac:dyDescent="0.3">
      <c r="A424" s="96" t="s">
        <v>480</v>
      </c>
    </row>
    <row r="425" spans="1:1" x14ac:dyDescent="0.3">
      <c r="A425" s="96" t="s">
        <v>481</v>
      </c>
    </row>
    <row r="426" spans="1:1" x14ac:dyDescent="0.3">
      <c r="A426" s="96" t="s">
        <v>642</v>
      </c>
    </row>
    <row r="427" spans="1:1" x14ac:dyDescent="0.3">
      <c r="A427" s="96" t="s">
        <v>482</v>
      </c>
    </row>
    <row r="428" spans="1:1" x14ac:dyDescent="0.3">
      <c r="A428" s="96" t="s">
        <v>643</v>
      </c>
    </row>
    <row r="429" spans="1:1" x14ac:dyDescent="0.3">
      <c r="A429" s="96" t="s">
        <v>483</v>
      </c>
    </row>
    <row r="430" spans="1:1" x14ac:dyDescent="0.3">
      <c r="A430" s="96" t="s">
        <v>644</v>
      </c>
    </row>
    <row r="431" spans="1:1" x14ac:dyDescent="0.3">
      <c r="A431" s="96" t="s">
        <v>484</v>
      </c>
    </row>
    <row r="432" spans="1:1" x14ac:dyDescent="0.3">
      <c r="A432" s="96" t="s">
        <v>485</v>
      </c>
    </row>
    <row r="433" spans="1:1" x14ac:dyDescent="0.3">
      <c r="A433" s="96" t="s">
        <v>486</v>
      </c>
    </row>
    <row r="434" spans="1:1" x14ac:dyDescent="0.3">
      <c r="A434" s="96" t="s">
        <v>487</v>
      </c>
    </row>
    <row r="435" spans="1:1" x14ac:dyDescent="0.3">
      <c r="A435" s="96" t="s">
        <v>488</v>
      </c>
    </row>
    <row r="436" spans="1:1" x14ac:dyDescent="0.3">
      <c r="A436" s="96" t="s">
        <v>489</v>
      </c>
    </row>
    <row r="437" spans="1:1" x14ac:dyDescent="0.3">
      <c r="A437" s="96" t="s">
        <v>490</v>
      </c>
    </row>
    <row r="438" spans="1:1" x14ac:dyDescent="0.3">
      <c r="A438" s="96" t="s">
        <v>645</v>
      </c>
    </row>
    <row r="439" spans="1:1" x14ac:dyDescent="0.3">
      <c r="A439" s="96" t="s">
        <v>646</v>
      </c>
    </row>
    <row r="440" spans="1:1" x14ac:dyDescent="0.3">
      <c r="A440" s="96" t="s">
        <v>491</v>
      </c>
    </row>
    <row r="441" spans="1:1" x14ac:dyDescent="0.3">
      <c r="A441" s="96" t="s">
        <v>492</v>
      </c>
    </row>
    <row r="442" spans="1:1" x14ac:dyDescent="0.3">
      <c r="A442" s="96" t="s">
        <v>493</v>
      </c>
    </row>
    <row r="443" spans="1:1" x14ac:dyDescent="0.3">
      <c r="A443" s="96" t="s">
        <v>494</v>
      </c>
    </row>
    <row r="444" spans="1:1" x14ac:dyDescent="0.3">
      <c r="A444" s="96" t="s">
        <v>495</v>
      </c>
    </row>
    <row r="445" spans="1:1" x14ac:dyDescent="0.3">
      <c r="A445" s="96" t="s">
        <v>496</v>
      </c>
    </row>
    <row r="446" spans="1:1" x14ac:dyDescent="0.3">
      <c r="A446" s="96" t="s">
        <v>497</v>
      </c>
    </row>
    <row r="447" spans="1:1" x14ac:dyDescent="0.3">
      <c r="A447" s="96" t="s">
        <v>498</v>
      </c>
    </row>
    <row r="448" spans="1:1" x14ac:dyDescent="0.3">
      <c r="A448" s="96" t="s">
        <v>499</v>
      </c>
    </row>
    <row r="449" spans="1:1" x14ac:dyDescent="0.3">
      <c r="A449" s="96" t="s">
        <v>500</v>
      </c>
    </row>
    <row r="450" spans="1:1" x14ac:dyDescent="0.3">
      <c r="A450" s="96" t="s">
        <v>501</v>
      </c>
    </row>
    <row r="451" spans="1:1" x14ac:dyDescent="0.3">
      <c r="A451" s="96" t="s">
        <v>502</v>
      </c>
    </row>
    <row r="452" spans="1:1" x14ac:dyDescent="0.3">
      <c r="A452" s="96" t="s">
        <v>503</v>
      </c>
    </row>
    <row r="453" spans="1:1" x14ac:dyDescent="0.3">
      <c r="A453" s="96" t="s">
        <v>504</v>
      </c>
    </row>
    <row r="454" spans="1:1" x14ac:dyDescent="0.3">
      <c r="A454" s="96" t="s">
        <v>647</v>
      </c>
    </row>
    <row r="455" spans="1:1" x14ac:dyDescent="0.3">
      <c r="A455" s="96" t="s">
        <v>648</v>
      </c>
    </row>
    <row r="456" spans="1:1" x14ac:dyDescent="0.3">
      <c r="A456" s="96" t="s">
        <v>505</v>
      </c>
    </row>
    <row r="457" spans="1:1" x14ac:dyDescent="0.3">
      <c r="A457" s="96" t="s">
        <v>506</v>
      </c>
    </row>
    <row r="458" spans="1:1" x14ac:dyDescent="0.3">
      <c r="A458" s="96" t="s">
        <v>507</v>
      </c>
    </row>
    <row r="459" spans="1:1" x14ac:dyDescent="0.3">
      <c r="A459" s="96" t="s">
        <v>649</v>
      </c>
    </row>
    <row r="460" spans="1:1" x14ac:dyDescent="0.3">
      <c r="A460" s="96" t="s">
        <v>508</v>
      </c>
    </row>
    <row r="461" spans="1:1" x14ac:dyDescent="0.3">
      <c r="A461" s="96" t="s">
        <v>509</v>
      </c>
    </row>
    <row r="462" spans="1:1" x14ac:dyDescent="0.3">
      <c r="A462" s="96" t="s">
        <v>650</v>
      </c>
    </row>
    <row r="463" spans="1:1" x14ac:dyDescent="0.3">
      <c r="A463" s="96" t="s">
        <v>651</v>
      </c>
    </row>
    <row r="464" spans="1:1" x14ac:dyDescent="0.3">
      <c r="A464" s="96" t="s">
        <v>652</v>
      </c>
    </row>
    <row r="465" spans="1:1" x14ac:dyDescent="0.3">
      <c r="A465" s="96" t="s">
        <v>510</v>
      </c>
    </row>
    <row r="466" spans="1:1" x14ac:dyDescent="0.3">
      <c r="A466" s="96" t="s">
        <v>653</v>
      </c>
    </row>
    <row r="467" spans="1:1" x14ac:dyDescent="0.3">
      <c r="A467" s="96" t="s">
        <v>511</v>
      </c>
    </row>
    <row r="468" spans="1:1" x14ac:dyDescent="0.3">
      <c r="A468" s="96" t="s">
        <v>512</v>
      </c>
    </row>
    <row r="469" spans="1:1" x14ac:dyDescent="0.3">
      <c r="A469" s="96" t="s">
        <v>513</v>
      </c>
    </row>
    <row r="470" spans="1:1" x14ac:dyDescent="0.3">
      <c r="A470" s="96" t="s">
        <v>514</v>
      </c>
    </row>
    <row r="471" spans="1:1" x14ac:dyDescent="0.3">
      <c r="A471" s="96" t="s">
        <v>515</v>
      </c>
    </row>
    <row r="472" spans="1:1" x14ac:dyDescent="0.3">
      <c r="A472" s="96" t="s">
        <v>516</v>
      </c>
    </row>
    <row r="473" spans="1:1" x14ac:dyDescent="0.3">
      <c r="A473" s="96" t="s">
        <v>517</v>
      </c>
    </row>
    <row r="474" spans="1:1" x14ac:dyDescent="0.3">
      <c r="A474" s="96" t="s">
        <v>654</v>
      </c>
    </row>
    <row r="475" spans="1:1" x14ac:dyDescent="0.3">
      <c r="A475" s="96" t="s">
        <v>518</v>
      </c>
    </row>
    <row r="476" spans="1:1" x14ac:dyDescent="0.3">
      <c r="A476" s="96" t="s">
        <v>519</v>
      </c>
    </row>
    <row r="477" spans="1:1" x14ac:dyDescent="0.3">
      <c r="A477" s="96" t="s">
        <v>520</v>
      </c>
    </row>
    <row r="478" spans="1:1" x14ac:dyDescent="0.3">
      <c r="A478" s="96" t="s">
        <v>521</v>
      </c>
    </row>
    <row r="479" spans="1:1" x14ac:dyDescent="0.3">
      <c r="A479" s="5" t="s">
        <v>522</v>
      </c>
    </row>
    <row r="480" spans="1:1" x14ac:dyDescent="0.3">
      <c r="A480" s="5" t="s">
        <v>523</v>
      </c>
    </row>
    <row r="481" spans="1:1" x14ac:dyDescent="0.3">
      <c r="A481" s="5" t="s">
        <v>524</v>
      </c>
    </row>
    <row r="482" spans="1:1" x14ac:dyDescent="0.3">
      <c r="A482" s="5" t="s">
        <v>525</v>
      </c>
    </row>
    <row r="483" spans="1:1" x14ac:dyDescent="0.3">
      <c r="A483" s="5" t="s">
        <v>526</v>
      </c>
    </row>
    <row r="484" spans="1:1" x14ac:dyDescent="0.3">
      <c r="A484" s="5" t="s">
        <v>527</v>
      </c>
    </row>
    <row r="485" spans="1:1" x14ac:dyDescent="0.3">
      <c r="A485" s="5" t="s">
        <v>528</v>
      </c>
    </row>
    <row r="486" spans="1:1" x14ac:dyDescent="0.3">
      <c r="A486" s="5" t="s">
        <v>655</v>
      </c>
    </row>
    <row r="487" spans="1:1" x14ac:dyDescent="0.3">
      <c r="A487" s="5" t="s">
        <v>529</v>
      </c>
    </row>
    <row r="488" spans="1:1" x14ac:dyDescent="0.3">
      <c r="A488" s="5" t="s">
        <v>656</v>
      </c>
    </row>
    <row r="489" spans="1:1" x14ac:dyDescent="0.3">
      <c r="A489" s="5" t="s">
        <v>530</v>
      </c>
    </row>
    <row r="490" spans="1:1" x14ac:dyDescent="0.3">
      <c r="A490" s="5" t="s">
        <v>531</v>
      </c>
    </row>
    <row r="491" spans="1:1" x14ac:dyDescent="0.3">
      <c r="A491" s="5" t="s">
        <v>532</v>
      </c>
    </row>
    <row r="492" spans="1:1" x14ac:dyDescent="0.3">
      <c r="A492" s="5" t="s">
        <v>657</v>
      </c>
    </row>
    <row r="493" spans="1:1" x14ac:dyDescent="0.3">
      <c r="A493" s="5" t="s">
        <v>533</v>
      </c>
    </row>
    <row r="494" spans="1:1" x14ac:dyDescent="0.3">
      <c r="A494" s="5" t="s">
        <v>534</v>
      </c>
    </row>
    <row r="495" spans="1:1" x14ac:dyDescent="0.3">
      <c r="A495" s="5" t="s">
        <v>658</v>
      </c>
    </row>
    <row r="496" spans="1:1" x14ac:dyDescent="0.3">
      <c r="A496" s="5" t="s">
        <v>659</v>
      </c>
    </row>
    <row r="497" spans="1:1" x14ac:dyDescent="0.3">
      <c r="A497" s="5" t="s">
        <v>660</v>
      </c>
    </row>
    <row r="498" spans="1:1" x14ac:dyDescent="0.3">
      <c r="A498" s="5" t="s">
        <v>661</v>
      </c>
    </row>
    <row r="499" spans="1:1" x14ac:dyDescent="0.3">
      <c r="A499" s="5" t="s">
        <v>662</v>
      </c>
    </row>
    <row r="500" spans="1:1" x14ac:dyDescent="0.3">
      <c r="A500" s="5" t="s">
        <v>663</v>
      </c>
    </row>
    <row r="501" spans="1:1" x14ac:dyDescent="0.3">
      <c r="A501" s="5" t="s">
        <v>664</v>
      </c>
    </row>
    <row r="502" spans="1:1" x14ac:dyDescent="0.3">
      <c r="A502" s="5" t="s">
        <v>665</v>
      </c>
    </row>
    <row r="503" spans="1:1" x14ac:dyDescent="0.3">
      <c r="A503" s="5" t="s">
        <v>666</v>
      </c>
    </row>
    <row r="504" spans="1:1" x14ac:dyDescent="0.3">
      <c r="A504" s="5" t="s">
        <v>667</v>
      </c>
    </row>
    <row r="505" spans="1:1" x14ac:dyDescent="0.3">
      <c r="A505" s="5" t="s">
        <v>540</v>
      </c>
    </row>
    <row r="506" spans="1:1" x14ac:dyDescent="0.3">
      <c r="A506" s="5" t="s">
        <v>668</v>
      </c>
    </row>
    <row r="507" spans="1:1" x14ac:dyDescent="0.3">
      <c r="A507" s="5" t="s">
        <v>669</v>
      </c>
    </row>
    <row r="508" spans="1:1" x14ac:dyDescent="0.3">
      <c r="A508" s="5" t="s">
        <v>670</v>
      </c>
    </row>
    <row r="509" spans="1:1" x14ac:dyDescent="0.3">
      <c r="A509" s="5" t="s">
        <v>671</v>
      </c>
    </row>
    <row r="510" spans="1:1" x14ac:dyDescent="0.3">
      <c r="A510" s="5" t="s">
        <v>672</v>
      </c>
    </row>
    <row r="511" spans="1:1" x14ac:dyDescent="0.3">
      <c r="A511" s="5" t="s">
        <v>673</v>
      </c>
    </row>
    <row r="512" spans="1:1" x14ac:dyDescent="0.3">
      <c r="A512" s="5" t="s">
        <v>674</v>
      </c>
    </row>
    <row r="513" spans="1:1" x14ac:dyDescent="0.3">
      <c r="A513" s="5" t="s">
        <v>675</v>
      </c>
    </row>
    <row r="514" spans="1:1" x14ac:dyDescent="0.3">
      <c r="A514" s="5" t="s">
        <v>676</v>
      </c>
    </row>
    <row r="515" spans="1:1" x14ac:dyDescent="0.3">
      <c r="A515" s="5" t="s">
        <v>677</v>
      </c>
    </row>
    <row r="516" spans="1:1" x14ac:dyDescent="0.3">
      <c r="A516" s="5" t="s">
        <v>678</v>
      </c>
    </row>
    <row r="517" spans="1:1" x14ac:dyDescent="0.3">
      <c r="A517" s="5" t="s">
        <v>679</v>
      </c>
    </row>
    <row r="518" spans="1:1" x14ac:dyDescent="0.3">
      <c r="A518" s="5" t="s">
        <v>680</v>
      </c>
    </row>
    <row r="519" spans="1:1" x14ac:dyDescent="0.3">
      <c r="A519" s="5" t="s">
        <v>681</v>
      </c>
    </row>
    <row r="520" spans="1:1" x14ac:dyDescent="0.3">
      <c r="A520" s="5" t="s">
        <v>682</v>
      </c>
    </row>
    <row r="521" spans="1:1" x14ac:dyDescent="0.3">
      <c r="A521" s="5" t="s">
        <v>683</v>
      </c>
    </row>
    <row r="522" spans="1:1" x14ac:dyDescent="0.3">
      <c r="A522" s="5" t="s">
        <v>684</v>
      </c>
    </row>
    <row r="523" spans="1:1" x14ac:dyDescent="0.3">
      <c r="A523" s="5" t="s">
        <v>685</v>
      </c>
    </row>
    <row r="524" spans="1:1" x14ac:dyDescent="0.3">
      <c r="A524" s="5" t="s">
        <v>686</v>
      </c>
    </row>
    <row r="525" spans="1:1" x14ac:dyDescent="0.3">
      <c r="A525" s="5" t="s">
        <v>687</v>
      </c>
    </row>
    <row r="526" spans="1:1" x14ac:dyDescent="0.3">
      <c r="A526" s="5" t="s">
        <v>484</v>
      </c>
    </row>
    <row r="527" spans="1:1" x14ac:dyDescent="0.3">
      <c r="A527" s="5" t="s">
        <v>485</v>
      </c>
    </row>
    <row r="528" spans="1:1" x14ac:dyDescent="0.3">
      <c r="A528" s="5" t="s">
        <v>486</v>
      </c>
    </row>
    <row r="529" spans="1:1" x14ac:dyDescent="0.3">
      <c r="A529" s="5" t="s">
        <v>487</v>
      </c>
    </row>
    <row r="530" spans="1:1" x14ac:dyDescent="0.3">
      <c r="A530" s="5" t="s">
        <v>488</v>
      </c>
    </row>
    <row r="531" spans="1:1" x14ac:dyDescent="0.3">
      <c r="A531" s="5" t="s">
        <v>489</v>
      </c>
    </row>
    <row r="532" spans="1:1" x14ac:dyDescent="0.3">
      <c r="A532" s="5" t="s">
        <v>490</v>
      </c>
    </row>
    <row r="533" spans="1:1" x14ac:dyDescent="0.3">
      <c r="A533" s="5" t="s">
        <v>645</v>
      </c>
    </row>
    <row r="534" spans="1:1" x14ac:dyDescent="0.3">
      <c r="A534" s="5" t="s">
        <v>646</v>
      </c>
    </row>
    <row r="535" spans="1:1" x14ac:dyDescent="0.3">
      <c r="A535" s="5" t="s">
        <v>491</v>
      </c>
    </row>
    <row r="536" spans="1:1" x14ac:dyDescent="0.3">
      <c r="A536" s="5" t="s">
        <v>492</v>
      </c>
    </row>
    <row r="537" spans="1:1" x14ac:dyDescent="0.3">
      <c r="A537" s="5" t="s">
        <v>493</v>
      </c>
    </row>
    <row r="538" spans="1:1" x14ac:dyDescent="0.3">
      <c r="A538" s="5" t="s">
        <v>494</v>
      </c>
    </row>
    <row r="539" spans="1:1" x14ac:dyDescent="0.3">
      <c r="A539" s="5" t="s">
        <v>495</v>
      </c>
    </row>
    <row r="540" spans="1:1" x14ac:dyDescent="0.3">
      <c r="A540" s="5" t="s">
        <v>496</v>
      </c>
    </row>
    <row r="541" spans="1:1" x14ac:dyDescent="0.3">
      <c r="A541" s="5" t="s">
        <v>497</v>
      </c>
    </row>
    <row r="542" spans="1:1" x14ac:dyDescent="0.3">
      <c r="A542" s="5" t="s">
        <v>498</v>
      </c>
    </row>
    <row r="543" spans="1:1" x14ac:dyDescent="0.3">
      <c r="A543" s="5" t="s">
        <v>688</v>
      </c>
    </row>
    <row r="544" spans="1:1" x14ac:dyDescent="0.3">
      <c r="A544" s="5" t="s">
        <v>689</v>
      </c>
    </row>
    <row r="545" spans="1:1" x14ac:dyDescent="0.3">
      <c r="A545" s="5" t="s">
        <v>499</v>
      </c>
    </row>
    <row r="546" spans="1:1" x14ac:dyDescent="0.3">
      <c r="A546" s="5" t="s">
        <v>500</v>
      </c>
    </row>
    <row r="547" spans="1:1" x14ac:dyDescent="0.3">
      <c r="A547" s="5" t="s">
        <v>501</v>
      </c>
    </row>
    <row r="548" spans="1:1" x14ac:dyDescent="0.3">
      <c r="A548" s="5" t="s">
        <v>502</v>
      </c>
    </row>
    <row r="549" spans="1:1" x14ac:dyDescent="0.3">
      <c r="A549" s="5" t="s">
        <v>503</v>
      </c>
    </row>
    <row r="550" spans="1:1" x14ac:dyDescent="0.3">
      <c r="A550" s="5" t="s">
        <v>504</v>
      </c>
    </row>
    <row r="551" spans="1:1" x14ac:dyDescent="0.3">
      <c r="A551" s="5" t="s">
        <v>647</v>
      </c>
    </row>
    <row r="552" spans="1:1" x14ac:dyDescent="0.3">
      <c r="A552" s="5" t="s">
        <v>648</v>
      </c>
    </row>
    <row r="553" spans="1:1" x14ac:dyDescent="0.3">
      <c r="A553" s="5" t="s">
        <v>505</v>
      </c>
    </row>
    <row r="554" spans="1:1" x14ac:dyDescent="0.3">
      <c r="A554" s="5" t="s">
        <v>690</v>
      </c>
    </row>
    <row r="555" spans="1:1" x14ac:dyDescent="0.3">
      <c r="A555" s="5" t="s">
        <v>691</v>
      </c>
    </row>
    <row r="556" spans="1:1" x14ac:dyDescent="0.3">
      <c r="A556" s="5" t="s">
        <v>692</v>
      </c>
    </row>
    <row r="557" spans="1:1" x14ac:dyDescent="0.3">
      <c r="A557" s="5" t="s">
        <v>506</v>
      </c>
    </row>
    <row r="558" spans="1:1" x14ac:dyDescent="0.3">
      <c r="A558" s="5" t="s">
        <v>507</v>
      </c>
    </row>
    <row r="559" spans="1:1" x14ac:dyDescent="0.3">
      <c r="A559" s="5" t="s">
        <v>649</v>
      </c>
    </row>
    <row r="560" spans="1:1" x14ac:dyDescent="0.3">
      <c r="A560" s="5" t="s">
        <v>508</v>
      </c>
    </row>
    <row r="561" spans="1:1" x14ac:dyDescent="0.3">
      <c r="A561" s="5" t="s">
        <v>509</v>
      </c>
    </row>
    <row r="562" spans="1:1" x14ac:dyDescent="0.3">
      <c r="A562" s="5" t="s">
        <v>650</v>
      </c>
    </row>
    <row r="563" spans="1:1" x14ac:dyDescent="0.3">
      <c r="A563" s="5" t="s">
        <v>651</v>
      </c>
    </row>
    <row r="564" spans="1:1" x14ac:dyDescent="0.3">
      <c r="A564" s="5" t="s">
        <v>652</v>
      </c>
    </row>
    <row r="565" spans="1:1" x14ac:dyDescent="0.3">
      <c r="A565" s="5" t="s">
        <v>510</v>
      </c>
    </row>
    <row r="566" spans="1:1" x14ac:dyDescent="0.3">
      <c r="A566" s="5" t="s">
        <v>653</v>
      </c>
    </row>
    <row r="567" spans="1:1" x14ac:dyDescent="0.3">
      <c r="A567" s="5" t="s">
        <v>511</v>
      </c>
    </row>
    <row r="568" spans="1:1" x14ac:dyDescent="0.3">
      <c r="A568" s="5" t="s">
        <v>512</v>
      </c>
    </row>
    <row r="569" spans="1:1" x14ac:dyDescent="0.3">
      <c r="A569" s="5" t="s">
        <v>513</v>
      </c>
    </row>
    <row r="570" spans="1:1" x14ac:dyDescent="0.3">
      <c r="A570" s="5" t="s">
        <v>514</v>
      </c>
    </row>
    <row r="571" spans="1:1" x14ac:dyDescent="0.3">
      <c r="A571" s="5" t="s">
        <v>515</v>
      </c>
    </row>
    <row r="572" spans="1:1" x14ac:dyDescent="0.3">
      <c r="A572" s="5" t="s">
        <v>516</v>
      </c>
    </row>
    <row r="573" spans="1:1" x14ac:dyDescent="0.3">
      <c r="A573" s="5" t="s">
        <v>517</v>
      </c>
    </row>
    <row r="574" spans="1:1" x14ac:dyDescent="0.3">
      <c r="A574" s="5" t="s">
        <v>654</v>
      </c>
    </row>
    <row r="575" spans="1:1" x14ac:dyDescent="0.3">
      <c r="A575" s="5" t="s">
        <v>518</v>
      </c>
    </row>
    <row r="576" spans="1:1" x14ac:dyDescent="0.3">
      <c r="A576" s="5" t="s">
        <v>519</v>
      </c>
    </row>
    <row r="577" spans="1:1" x14ac:dyDescent="0.3">
      <c r="A577" s="5" t="s">
        <v>520</v>
      </c>
    </row>
    <row r="578" spans="1:1" x14ac:dyDescent="0.3">
      <c r="A578" s="5" t="s">
        <v>521</v>
      </c>
    </row>
    <row r="579" spans="1:1" x14ac:dyDescent="0.3">
      <c r="A579" s="5" t="s">
        <v>522</v>
      </c>
    </row>
    <row r="580" spans="1:1" x14ac:dyDescent="0.3">
      <c r="A580" s="5" t="s">
        <v>523</v>
      </c>
    </row>
    <row r="581" spans="1:1" x14ac:dyDescent="0.3">
      <c r="A581" s="5" t="s">
        <v>524</v>
      </c>
    </row>
    <row r="582" spans="1:1" x14ac:dyDescent="0.3">
      <c r="A582" s="5" t="s">
        <v>525</v>
      </c>
    </row>
    <row r="583" spans="1:1" x14ac:dyDescent="0.3">
      <c r="A583" s="5" t="s">
        <v>526</v>
      </c>
    </row>
    <row r="584" spans="1:1" x14ac:dyDescent="0.3">
      <c r="A584" s="5" t="s">
        <v>693</v>
      </c>
    </row>
    <row r="585" spans="1:1" x14ac:dyDescent="0.3">
      <c r="A585" s="5" t="s">
        <v>694</v>
      </c>
    </row>
    <row r="586" spans="1:1" x14ac:dyDescent="0.3">
      <c r="A586" s="5" t="s">
        <v>527</v>
      </c>
    </row>
    <row r="587" spans="1:1" x14ac:dyDescent="0.3">
      <c r="A587" s="5" t="s">
        <v>528</v>
      </c>
    </row>
    <row r="588" spans="1:1" x14ac:dyDescent="0.3">
      <c r="A588" s="5" t="s">
        <v>655</v>
      </c>
    </row>
    <row r="589" spans="1:1" x14ac:dyDescent="0.3">
      <c r="A589" s="5" t="s">
        <v>529</v>
      </c>
    </row>
    <row r="590" spans="1:1" x14ac:dyDescent="0.3">
      <c r="A590" s="5" t="s">
        <v>656</v>
      </c>
    </row>
    <row r="591" spans="1:1" x14ac:dyDescent="0.3">
      <c r="A591" s="5" t="s">
        <v>530</v>
      </c>
    </row>
    <row r="592" spans="1:1" x14ac:dyDescent="0.3">
      <c r="A592" s="5" t="s">
        <v>531</v>
      </c>
    </row>
    <row r="593" spans="1:1" x14ac:dyDescent="0.3">
      <c r="A593" s="5" t="s">
        <v>532</v>
      </c>
    </row>
    <row r="594" spans="1:1" x14ac:dyDescent="0.3">
      <c r="A594" s="5" t="s">
        <v>657</v>
      </c>
    </row>
    <row r="595" spans="1:1" x14ac:dyDescent="0.3">
      <c r="A595" s="5" t="s">
        <v>533</v>
      </c>
    </row>
    <row r="596" spans="1:1" x14ac:dyDescent="0.3">
      <c r="A596" s="5" t="s">
        <v>534</v>
      </c>
    </row>
    <row r="597" spans="1:1" x14ac:dyDescent="0.3">
      <c r="A597" s="5" t="s">
        <v>658</v>
      </c>
    </row>
    <row r="598" spans="1:1" x14ac:dyDescent="0.3">
      <c r="A598" s="5" t="s">
        <v>659</v>
      </c>
    </row>
    <row r="599" spans="1:1" x14ac:dyDescent="0.3">
      <c r="A599" s="5" t="s">
        <v>660</v>
      </c>
    </row>
    <row r="600" spans="1:1" x14ac:dyDescent="0.3">
      <c r="A600" s="5" t="s">
        <v>661</v>
      </c>
    </row>
    <row r="601" spans="1:1" x14ac:dyDescent="0.3">
      <c r="A601" s="5" t="s">
        <v>662</v>
      </c>
    </row>
    <row r="602" spans="1:1" x14ac:dyDescent="0.3">
      <c r="A602" s="5" t="s">
        <v>663</v>
      </c>
    </row>
    <row r="603" spans="1:1" x14ac:dyDescent="0.3">
      <c r="A603" s="5" t="s">
        <v>664</v>
      </c>
    </row>
    <row r="604" spans="1:1" x14ac:dyDescent="0.3">
      <c r="A604" s="5" t="s">
        <v>665</v>
      </c>
    </row>
    <row r="605" spans="1:1" x14ac:dyDescent="0.3">
      <c r="A605" s="5" t="s">
        <v>666</v>
      </c>
    </row>
    <row r="606" spans="1:1" x14ac:dyDescent="0.3">
      <c r="A606" s="5" t="s">
        <v>667</v>
      </c>
    </row>
    <row r="607" spans="1:1" x14ac:dyDescent="0.3">
      <c r="A607" s="5" t="s">
        <v>540</v>
      </c>
    </row>
    <row r="608" spans="1:1" x14ac:dyDescent="0.3">
      <c r="A608" s="5" t="s">
        <v>668</v>
      </c>
    </row>
    <row r="609" spans="1:1" x14ac:dyDescent="0.3">
      <c r="A609" s="5" t="s">
        <v>669</v>
      </c>
    </row>
    <row r="610" spans="1:1" x14ac:dyDescent="0.3">
      <c r="A610" s="5" t="s">
        <v>695</v>
      </c>
    </row>
    <row r="611" spans="1:1" x14ac:dyDescent="0.3">
      <c r="A611" s="5" t="s">
        <v>671</v>
      </c>
    </row>
    <row r="612" spans="1:1" x14ac:dyDescent="0.3">
      <c r="A612" s="5" t="s">
        <v>672</v>
      </c>
    </row>
    <row r="613" spans="1:1" x14ac:dyDescent="0.3">
      <c r="A613" s="5" t="s">
        <v>673</v>
      </c>
    </row>
    <row r="614" spans="1:1" x14ac:dyDescent="0.3">
      <c r="A614" s="5" t="s">
        <v>674</v>
      </c>
    </row>
    <row r="615" spans="1:1" x14ac:dyDescent="0.3">
      <c r="A615" s="5" t="s">
        <v>675</v>
      </c>
    </row>
    <row r="616" spans="1:1" x14ac:dyDescent="0.3">
      <c r="A616" s="5" t="s">
        <v>676</v>
      </c>
    </row>
    <row r="617" spans="1:1" x14ac:dyDescent="0.3">
      <c r="A617" s="5" t="s">
        <v>677</v>
      </c>
    </row>
    <row r="618" spans="1:1" x14ac:dyDescent="0.3">
      <c r="A618" s="5" t="s">
        <v>678</v>
      </c>
    </row>
    <row r="619" spans="1:1" x14ac:dyDescent="0.3">
      <c r="A619" s="5" t="s">
        <v>679</v>
      </c>
    </row>
    <row r="620" spans="1:1" x14ac:dyDescent="0.3">
      <c r="A620" s="5" t="s">
        <v>680</v>
      </c>
    </row>
    <row r="621" spans="1:1" x14ac:dyDescent="0.3">
      <c r="A621" s="5" t="s">
        <v>681</v>
      </c>
    </row>
    <row r="622" spans="1:1" x14ac:dyDescent="0.3">
      <c r="A622" s="5" t="s">
        <v>682</v>
      </c>
    </row>
    <row r="623" spans="1:1" x14ac:dyDescent="0.3">
      <c r="A623" s="5" t="s">
        <v>683</v>
      </c>
    </row>
    <row r="624" spans="1:1" x14ac:dyDescent="0.3">
      <c r="A624" s="5" t="s">
        <v>684</v>
      </c>
    </row>
    <row r="625" spans="1:1" x14ac:dyDescent="0.3">
      <c r="A625" s="5" t="s">
        <v>685</v>
      </c>
    </row>
    <row r="626" spans="1:1" x14ac:dyDescent="0.3">
      <c r="A626" s="5" t="s">
        <v>686</v>
      </c>
    </row>
    <row r="627" spans="1:1" x14ac:dyDescent="0.3">
      <c r="A627" s="5" t="s">
        <v>687</v>
      </c>
    </row>
    <row r="628" spans="1:1" x14ac:dyDescent="0.3">
      <c r="A628" s="5" t="s">
        <v>696</v>
      </c>
    </row>
    <row r="629" spans="1:1" x14ac:dyDescent="0.3">
      <c r="A629" s="5" t="s">
        <v>697</v>
      </c>
    </row>
    <row r="630" spans="1:1" x14ac:dyDescent="0.3">
      <c r="A630" s="5" t="s">
        <v>698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5"/>
  <sheetViews>
    <sheetView workbookViewId="0">
      <selection activeCell="F90" sqref="F90"/>
    </sheetView>
  </sheetViews>
  <sheetFormatPr defaultColWidth="9.109375" defaultRowHeight="14.4" x14ac:dyDescent="0.3"/>
  <cols>
    <col min="1" max="1" width="9.109375" style="5"/>
    <col min="2" max="2" width="16.5546875" style="5" customWidth="1"/>
    <col min="3" max="5" width="9.109375" style="5"/>
    <col min="6" max="6" width="13.33203125" style="5" customWidth="1"/>
    <col min="7" max="7" width="16.6640625" style="5" customWidth="1"/>
    <col min="8" max="8" width="22.5546875" style="5" customWidth="1"/>
    <col min="9" max="9" width="12.44140625" style="5" customWidth="1"/>
    <col min="10" max="10" width="16" style="5" customWidth="1"/>
    <col min="11" max="11" width="14.88671875" style="5" customWidth="1"/>
    <col min="12" max="12" width="15.33203125" style="5" customWidth="1"/>
    <col min="13" max="13" width="15.6640625" style="5" customWidth="1"/>
    <col min="14" max="14" width="9.109375" style="5"/>
    <col min="15" max="15" width="52.33203125" style="5" customWidth="1"/>
    <col min="16" max="16384" width="9.109375" style="5"/>
  </cols>
  <sheetData>
    <row r="1" spans="1:17" x14ac:dyDescent="0.3">
      <c r="A1" s="6" t="s">
        <v>88</v>
      </c>
      <c r="F1" s="6" t="s">
        <v>89</v>
      </c>
      <c r="J1" s="6" t="s">
        <v>90</v>
      </c>
    </row>
    <row r="2" spans="1:17" x14ac:dyDescent="0.3">
      <c r="A2" s="57" t="s">
        <v>91</v>
      </c>
      <c r="B2" s="57" t="s">
        <v>92</v>
      </c>
      <c r="C2" s="57" t="s">
        <v>93</v>
      </c>
      <c r="D2" s="57" t="s">
        <v>94</v>
      </c>
      <c r="E2" s="57" t="s">
        <v>95</v>
      </c>
      <c r="F2" s="58" t="s">
        <v>96</v>
      </c>
      <c r="G2" s="58" t="s">
        <v>97</v>
      </c>
      <c r="H2" s="58" t="s">
        <v>98</v>
      </c>
      <c r="I2" s="58" t="s">
        <v>99</v>
      </c>
      <c r="J2" s="59" t="s">
        <v>96</v>
      </c>
      <c r="K2" s="59" t="s">
        <v>97</v>
      </c>
      <c r="L2" s="59" t="s">
        <v>98</v>
      </c>
      <c r="M2" s="59" t="s">
        <v>99</v>
      </c>
    </row>
    <row r="3" spans="1:17" x14ac:dyDescent="0.3">
      <c r="A3" s="57">
        <f>'Funds Center Workflow'!G26</f>
        <v>0</v>
      </c>
      <c r="B3" s="57" t="str">
        <f>'Funds Center Workflow'!H26</f>
        <v>No</v>
      </c>
      <c r="C3" s="57">
        <f>'Funds Center Workflow'!I26</f>
        <v>0</v>
      </c>
      <c r="D3" s="57" t="str">
        <f>'Funds Center Workflow'!J26</f>
        <v>No</v>
      </c>
      <c r="E3" s="57">
        <f>'Funds Center Workflow'!K26</f>
        <v>0</v>
      </c>
      <c r="F3" s="58" t="str">
        <f>IF(J3="",IF($C3&gt;0.01,CONCATENATE($A3&amp;"|"),""),"")</f>
        <v/>
      </c>
      <c r="G3" s="58" t="str">
        <f>IF(K3="",IF($C3&gt;500.01,CONCATENATE($A3&amp;"|"),""),"")</f>
        <v/>
      </c>
      <c r="H3" s="58" t="str">
        <f>IF(L3="",IF($C3&gt;5000.01,CONCATENATE($A3&amp;"|"),""),"")</f>
        <v/>
      </c>
      <c r="I3" s="58" t="str">
        <f>IF(M3="",IF($C3&gt;25000.01,CONCATENATE($A3&amp;"|"),""),"")</f>
        <v/>
      </c>
      <c r="J3" s="59" t="str">
        <f>IF($E3&gt;0.01,CONCATENATE($A3&amp;"|"),"")</f>
        <v/>
      </c>
      <c r="K3" s="59" t="str">
        <f>IF($E3&gt;500.01,CONCATENATE($A3&amp;"|"),"")</f>
        <v/>
      </c>
      <c r="L3" s="59" t="str">
        <f>IF($E3&gt;5000.01,CONCATENATE($A3&amp;"|"),"")</f>
        <v/>
      </c>
      <c r="M3" s="59" t="str">
        <f>IF($E3&gt;25000.01,CONCATENATE($A3&amp;"|"),"")</f>
        <v/>
      </c>
    </row>
    <row r="4" spans="1:17" x14ac:dyDescent="0.3">
      <c r="A4" s="57">
        <f>'Funds Center Workflow'!G27</f>
        <v>0</v>
      </c>
      <c r="B4" s="57" t="str">
        <f>'Funds Center Workflow'!H27</f>
        <v>No</v>
      </c>
      <c r="C4" s="57">
        <f>'Funds Center Workflow'!I27</f>
        <v>0</v>
      </c>
      <c r="D4" s="57" t="str">
        <f>'Funds Center Workflow'!J27</f>
        <v>No</v>
      </c>
      <c r="E4" s="57">
        <f>'Funds Center Workflow'!K27</f>
        <v>0</v>
      </c>
      <c r="F4" s="58" t="str">
        <f t="shared" ref="F4:F10" si="0">IF(J4="",IF($C4&gt;0.01,CONCATENATE($A4&amp;"|"),""),"")</f>
        <v/>
      </c>
      <c r="G4" s="58" t="str">
        <f t="shared" ref="G4:G10" si="1">IF(K4="",IF($C4&gt;500.01,CONCATENATE($A4&amp;"|"),""),"")</f>
        <v/>
      </c>
      <c r="H4" s="58" t="str">
        <f t="shared" ref="H4:H10" si="2">IF(L4="",IF($C4&gt;5000.01,CONCATENATE($A4&amp;"|"),""),"")</f>
        <v/>
      </c>
      <c r="I4" s="58" t="str">
        <f t="shared" ref="I4:I10" si="3">IF(M4="",IF($C4&gt;25000.01,CONCATENATE($A4&amp;"|"),""),"")</f>
        <v/>
      </c>
      <c r="J4" s="59" t="str">
        <f t="shared" ref="J4:J10" si="4">IF($E4&gt;0.01,CONCATENATE($A4&amp;"|"),"")</f>
        <v/>
      </c>
      <c r="K4" s="59" t="str">
        <f t="shared" ref="K4:K10" si="5">IF($E4&gt;500.01,CONCATENATE($A4&amp;"|"),"")</f>
        <v/>
      </c>
      <c r="L4" s="59" t="str">
        <f t="shared" ref="L4:L10" si="6">IF($E4&gt;5000.01,CONCATENATE($A4&amp;"|"),"")</f>
        <v/>
      </c>
      <c r="M4" s="59" t="str">
        <f t="shared" ref="M4:M10" si="7">IF($E4&gt;25000.01,CONCATENATE($A4&amp;"|"),"")</f>
        <v/>
      </c>
    </row>
    <row r="5" spans="1:17" x14ac:dyDescent="0.3">
      <c r="A5" s="57">
        <f>'Funds Center Workflow'!G28</f>
        <v>0</v>
      </c>
      <c r="B5" s="57" t="str">
        <f>'Funds Center Workflow'!H28</f>
        <v>No</v>
      </c>
      <c r="C5" s="57">
        <f>'Funds Center Workflow'!I28</f>
        <v>0</v>
      </c>
      <c r="D5" s="57" t="str">
        <f>'Funds Center Workflow'!J28</f>
        <v>No</v>
      </c>
      <c r="E5" s="57">
        <f>'Funds Center Workflow'!K28</f>
        <v>0</v>
      </c>
      <c r="F5" s="58" t="str">
        <f t="shared" si="0"/>
        <v/>
      </c>
      <c r="G5" s="58" t="str">
        <f t="shared" si="1"/>
        <v/>
      </c>
      <c r="H5" s="58" t="str">
        <f t="shared" si="2"/>
        <v/>
      </c>
      <c r="I5" s="58" t="str">
        <f t="shared" si="3"/>
        <v/>
      </c>
      <c r="J5" s="59" t="str">
        <f t="shared" si="4"/>
        <v/>
      </c>
      <c r="K5" s="59" t="str">
        <f t="shared" si="5"/>
        <v/>
      </c>
      <c r="L5" s="59" t="str">
        <f t="shared" si="6"/>
        <v/>
      </c>
      <c r="M5" s="59" t="str">
        <f t="shared" si="7"/>
        <v/>
      </c>
    </row>
    <row r="6" spans="1:17" x14ac:dyDescent="0.3">
      <c r="A6" s="57">
        <f>'Funds Center Workflow'!G29</f>
        <v>0</v>
      </c>
      <c r="B6" s="57" t="str">
        <f>'Funds Center Workflow'!H29</f>
        <v>No</v>
      </c>
      <c r="C6" s="57">
        <f>'Funds Center Workflow'!I29</f>
        <v>0</v>
      </c>
      <c r="D6" s="57" t="str">
        <f>'Funds Center Workflow'!J29</f>
        <v>No</v>
      </c>
      <c r="E6" s="57">
        <f>'Funds Center Workflow'!K29</f>
        <v>0</v>
      </c>
      <c r="F6" s="58" t="str">
        <f t="shared" si="0"/>
        <v/>
      </c>
      <c r="G6" s="58" t="str">
        <f t="shared" si="1"/>
        <v/>
      </c>
      <c r="H6" s="58" t="str">
        <f t="shared" si="2"/>
        <v/>
      </c>
      <c r="I6" s="58" t="str">
        <f t="shared" si="3"/>
        <v/>
      </c>
      <c r="J6" s="59" t="str">
        <f t="shared" si="4"/>
        <v/>
      </c>
      <c r="K6" s="59" t="str">
        <f t="shared" si="5"/>
        <v/>
      </c>
      <c r="L6" s="59" t="str">
        <f t="shared" si="6"/>
        <v/>
      </c>
      <c r="M6" s="59" t="str">
        <f t="shared" si="7"/>
        <v/>
      </c>
    </row>
    <row r="7" spans="1:17" x14ac:dyDescent="0.3">
      <c r="A7" s="57">
        <f>'Funds Center Workflow'!G30</f>
        <v>0</v>
      </c>
      <c r="B7" s="57" t="str">
        <f>'Funds Center Workflow'!H30</f>
        <v>No</v>
      </c>
      <c r="C7" s="57">
        <f>'Funds Center Workflow'!I30</f>
        <v>0</v>
      </c>
      <c r="D7" s="57" t="str">
        <f>'Funds Center Workflow'!J30</f>
        <v>No</v>
      </c>
      <c r="E7" s="57">
        <f>'Funds Center Workflow'!K30</f>
        <v>0</v>
      </c>
      <c r="F7" s="58" t="str">
        <f t="shared" si="0"/>
        <v/>
      </c>
      <c r="G7" s="58" t="str">
        <f t="shared" si="1"/>
        <v/>
      </c>
      <c r="H7" s="58" t="str">
        <f t="shared" si="2"/>
        <v/>
      </c>
      <c r="I7" s="58" t="str">
        <f t="shared" si="3"/>
        <v/>
      </c>
      <c r="J7" s="59" t="str">
        <f t="shared" si="4"/>
        <v/>
      </c>
      <c r="K7" s="59" t="str">
        <f t="shared" si="5"/>
        <v/>
      </c>
      <c r="L7" s="59" t="str">
        <f t="shared" si="6"/>
        <v/>
      </c>
      <c r="M7" s="59" t="str">
        <f t="shared" si="7"/>
        <v/>
      </c>
    </row>
    <row r="8" spans="1:17" x14ac:dyDescent="0.3">
      <c r="A8" s="57">
        <f>'Funds Center Workflow'!G31</f>
        <v>0</v>
      </c>
      <c r="B8" s="57" t="str">
        <f>'Funds Center Workflow'!H31</f>
        <v>No</v>
      </c>
      <c r="C8" s="57">
        <f>'Funds Center Workflow'!I31</f>
        <v>0</v>
      </c>
      <c r="D8" s="57" t="str">
        <f>'Funds Center Workflow'!J31</f>
        <v>No</v>
      </c>
      <c r="E8" s="57">
        <f>'Funds Center Workflow'!K31</f>
        <v>0</v>
      </c>
      <c r="F8" s="58" t="str">
        <f t="shared" si="0"/>
        <v/>
      </c>
      <c r="G8" s="58" t="str">
        <f t="shared" si="1"/>
        <v/>
      </c>
      <c r="H8" s="58" t="str">
        <f t="shared" si="2"/>
        <v/>
      </c>
      <c r="I8" s="58" t="str">
        <f t="shared" si="3"/>
        <v/>
      </c>
      <c r="J8" s="59" t="str">
        <f t="shared" si="4"/>
        <v/>
      </c>
      <c r="K8" s="59" t="str">
        <f t="shared" si="5"/>
        <v/>
      </c>
      <c r="L8" s="59" t="str">
        <f t="shared" si="6"/>
        <v/>
      </c>
      <c r="M8" s="59" t="str">
        <f t="shared" si="7"/>
        <v/>
      </c>
    </row>
    <row r="9" spans="1:17" x14ac:dyDescent="0.3">
      <c r="A9" s="57">
        <f>'Funds Center Workflow'!G32</f>
        <v>0</v>
      </c>
      <c r="B9" s="57" t="str">
        <f>'Funds Center Workflow'!H32</f>
        <v>No</v>
      </c>
      <c r="C9" s="57">
        <f>'Funds Center Workflow'!I32</f>
        <v>0</v>
      </c>
      <c r="D9" s="57" t="str">
        <f>'Funds Center Workflow'!J32</f>
        <v>No</v>
      </c>
      <c r="E9" s="57">
        <f>'Funds Center Workflow'!K32</f>
        <v>0</v>
      </c>
      <c r="F9" s="58" t="str">
        <f t="shared" si="0"/>
        <v/>
      </c>
      <c r="G9" s="58" t="str">
        <f t="shared" si="1"/>
        <v/>
      </c>
      <c r="H9" s="58" t="str">
        <f t="shared" si="2"/>
        <v/>
      </c>
      <c r="I9" s="58" t="str">
        <f t="shared" si="3"/>
        <v/>
      </c>
      <c r="J9" s="59" t="str">
        <f t="shared" si="4"/>
        <v/>
      </c>
      <c r="K9" s="59" t="str">
        <f t="shared" si="5"/>
        <v/>
      </c>
      <c r="L9" s="59" t="str">
        <f t="shared" si="6"/>
        <v/>
      </c>
      <c r="M9" s="59" t="str">
        <f t="shared" si="7"/>
        <v/>
      </c>
    </row>
    <row r="10" spans="1:17" x14ac:dyDescent="0.3">
      <c r="A10" s="57">
        <f>'Funds Center Workflow'!G33</f>
        <v>0</v>
      </c>
      <c r="B10" s="57" t="str">
        <f>'Funds Center Workflow'!H33</f>
        <v>No</v>
      </c>
      <c r="C10" s="57">
        <f>'Funds Center Workflow'!I33</f>
        <v>0</v>
      </c>
      <c r="D10" s="57" t="str">
        <f>'Funds Center Workflow'!J33</f>
        <v>No</v>
      </c>
      <c r="E10" s="57">
        <f>'Funds Center Workflow'!K33</f>
        <v>0</v>
      </c>
      <c r="F10" s="58" t="str">
        <f t="shared" si="0"/>
        <v/>
      </c>
      <c r="G10" s="58" t="str">
        <f t="shared" si="1"/>
        <v/>
      </c>
      <c r="H10" s="58" t="str">
        <f t="shared" si="2"/>
        <v/>
      </c>
      <c r="I10" s="58" t="str">
        <f t="shared" si="3"/>
        <v/>
      </c>
      <c r="J10" s="59" t="str">
        <f t="shared" si="4"/>
        <v/>
      </c>
      <c r="K10" s="59" t="str">
        <f t="shared" si="5"/>
        <v/>
      </c>
      <c r="L10" s="59" t="str">
        <f t="shared" si="6"/>
        <v/>
      </c>
      <c r="M10" s="59" t="str">
        <f t="shared" si="7"/>
        <v/>
      </c>
    </row>
    <row r="12" spans="1:17" x14ac:dyDescent="0.3">
      <c r="A12" s="60" t="s">
        <v>100</v>
      </c>
      <c r="B12" s="61"/>
      <c r="C12" s="61"/>
      <c r="D12" s="61"/>
      <c r="E12" s="61"/>
      <c r="F12" s="61" t="str">
        <f>CONCATENATE(F3,F4,F5,F6,F7,F8,F9,F10)</f>
        <v/>
      </c>
      <c r="G12" s="61" t="str">
        <f>CONCATENATE(G3,G4,G5,G6,G7,G8,G9,G10)</f>
        <v/>
      </c>
      <c r="H12" s="61" t="str">
        <f>CONCATENATE(H3,H4,H5,H6,H7,H8,H9,H10)</f>
        <v/>
      </c>
      <c r="I12" s="61" t="str">
        <f t="shared" ref="I12:M12" si="8">CONCATENATE(I3,I4,I5,I6,I7,I8,I9,I10)</f>
        <v/>
      </c>
      <c r="J12" s="61" t="str">
        <f t="shared" si="8"/>
        <v/>
      </c>
      <c r="K12" s="61" t="str">
        <f t="shared" si="8"/>
        <v/>
      </c>
      <c r="L12" s="61" t="str">
        <f t="shared" si="8"/>
        <v/>
      </c>
      <c r="M12" s="61" t="str">
        <f t="shared" si="8"/>
        <v/>
      </c>
    </row>
    <row r="14" spans="1:17" x14ac:dyDescent="0.3">
      <c r="A14" s="62" t="s">
        <v>101</v>
      </c>
      <c r="B14" s="63"/>
      <c r="C14" s="63"/>
      <c r="D14" s="6" t="s">
        <v>102</v>
      </c>
    </row>
    <row r="15" spans="1:17" hidden="1" x14ac:dyDescent="0.3">
      <c r="A15" s="64" t="s">
        <v>103</v>
      </c>
      <c r="B15" s="64" t="s">
        <v>104</v>
      </c>
      <c r="C15" s="64" t="s">
        <v>105</v>
      </c>
      <c r="D15" s="65" t="s">
        <v>106</v>
      </c>
      <c r="E15" s="66" t="s">
        <v>107</v>
      </c>
      <c r="F15" s="66" t="s">
        <v>108</v>
      </c>
      <c r="G15" s="66" t="s">
        <v>109</v>
      </c>
      <c r="H15" s="66" t="s">
        <v>110</v>
      </c>
      <c r="I15" s="66" t="s">
        <v>111</v>
      </c>
      <c r="J15" s="66" t="s">
        <v>112</v>
      </c>
      <c r="K15" s="66" t="s">
        <v>113</v>
      </c>
      <c r="L15" s="66" t="s">
        <v>114</v>
      </c>
      <c r="M15" s="66" t="s">
        <v>115</v>
      </c>
      <c r="N15" s="66" t="s">
        <v>116</v>
      </c>
      <c r="O15" s="67" t="s">
        <v>117</v>
      </c>
      <c r="P15" s="68"/>
      <c r="Q15" s="68"/>
    </row>
    <row r="16" spans="1:17" x14ac:dyDescent="0.3">
      <c r="A16" s="63">
        <v>1</v>
      </c>
      <c r="B16" s="63">
        <f>'Funds Center Workflow'!C18</f>
        <v>0</v>
      </c>
      <c r="C16" s="63" t="s">
        <v>96</v>
      </c>
      <c r="D16" s="69" t="s">
        <v>118</v>
      </c>
      <c r="E16" s="70" t="s">
        <v>118</v>
      </c>
      <c r="F16" s="70" t="str">
        <f t="shared" ref="F16:F75" si="9">CONCATENATE("Fund Center: "&amp;B16&amp;" "&amp;C16)</f>
        <v>Fund Center: 0 $0 - $500.00</v>
      </c>
      <c r="G16" s="70" t="str">
        <f t="shared" ref="G16:H43" si="10">F16</f>
        <v>Fund Center: 0 $0 - $500.00</v>
      </c>
      <c r="H16" s="70" t="str">
        <f t="shared" si="10"/>
        <v>Fund Center: 0 $0 - $500.00</v>
      </c>
      <c r="I16" s="70" t="str">
        <f>'USER SETUP'!E$10&amp;" "&amp;H16</f>
        <v xml:space="preserve"> Fund Center: 0 $0 - $500.00</v>
      </c>
      <c r="J16" s="70" t="str">
        <f>J12</f>
        <v/>
      </c>
      <c r="K16" s="70" t="str">
        <f>F12</f>
        <v/>
      </c>
      <c r="L16" s="70" t="b">
        <v>1</v>
      </c>
      <c r="M16" s="70" t="b">
        <v>1</v>
      </c>
      <c r="N16" s="70" t="s">
        <v>119</v>
      </c>
      <c r="O16" s="71" t="str">
        <f>CONCATENATE("Between|0.01|500.00|CAD|Fund Centre|"&amp;B16)</f>
        <v>Between|0.01|500.00|CAD|Fund Centre|0</v>
      </c>
      <c r="P16" s="68"/>
      <c r="Q16" s="68"/>
    </row>
    <row r="17" spans="1:17" x14ac:dyDescent="0.3">
      <c r="A17" s="63"/>
      <c r="B17" s="63">
        <f>B16</f>
        <v>0</v>
      </c>
      <c r="C17" s="63" t="s">
        <v>97</v>
      </c>
      <c r="D17" s="69" t="s">
        <v>118</v>
      </c>
      <c r="E17" s="70" t="s">
        <v>118</v>
      </c>
      <c r="F17" s="70" t="str">
        <f t="shared" si="9"/>
        <v>Fund Center: 0 $500.01 - $5000.00</v>
      </c>
      <c r="G17" s="70" t="str">
        <f t="shared" si="10"/>
        <v>Fund Center: 0 $500.01 - $5000.00</v>
      </c>
      <c r="H17" s="70" t="str">
        <f t="shared" si="10"/>
        <v>Fund Center: 0 $500.01 - $5000.00</v>
      </c>
      <c r="I17" s="70" t="str">
        <f>'USER SETUP'!E$10&amp;" "&amp;H17</f>
        <v xml:space="preserve"> Fund Center: 0 $500.01 - $5000.00</v>
      </c>
      <c r="J17" s="70" t="str">
        <f>K12</f>
        <v/>
      </c>
      <c r="K17" s="70" t="str">
        <f>G12</f>
        <v/>
      </c>
      <c r="L17" s="70" t="b">
        <v>1</v>
      </c>
      <c r="M17" s="70" t="b">
        <v>1</v>
      </c>
      <c r="N17" s="70" t="s">
        <v>119</v>
      </c>
      <c r="O17" s="71" t="str">
        <f>CONCATENATE("Between|500.01|5000.00|CAD|Fund Centre|"&amp;B17)</f>
        <v>Between|500.01|5000.00|CAD|Fund Centre|0</v>
      </c>
      <c r="P17" s="68"/>
      <c r="Q17" s="68"/>
    </row>
    <row r="18" spans="1:17" x14ac:dyDescent="0.3">
      <c r="A18" s="63"/>
      <c r="B18" s="63">
        <f>B16</f>
        <v>0</v>
      </c>
      <c r="C18" s="63" t="s">
        <v>98</v>
      </c>
      <c r="D18" s="69" t="s">
        <v>118</v>
      </c>
      <c r="E18" s="70" t="s">
        <v>118</v>
      </c>
      <c r="F18" s="70" t="str">
        <f t="shared" si="9"/>
        <v>Fund Center: 0 $5000.01 - $25000.00</v>
      </c>
      <c r="G18" s="70" t="str">
        <f t="shared" si="10"/>
        <v>Fund Center: 0 $5000.01 - $25000.00</v>
      </c>
      <c r="H18" s="70" t="str">
        <f t="shared" si="10"/>
        <v>Fund Center: 0 $5000.01 - $25000.00</v>
      </c>
      <c r="I18" s="70" t="str">
        <f>'USER SETUP'!E$10&amp;" "&amp;H18</f>
        <v xml:space="preserve"> Fund Center: 0 $5000.01 - $25000.00</v>
      </c>
      <c r="J18" s="70" t="str">
        <f>L12</f>
        <v/>
      </c>
      <c r="K18" s="70" t="str">
        <f>H12</f>
        <v/>
      </c>
      <c r="L18" s="70" t="b">
        <v>1</v>
      </c>
      <c r="M18" s="70" t="b">
        <v>1</v>
      </c>
      <c r="N18" s="70" t="s">
        <v>119</v>
      </c>
      <c r="O18" s="71" t="str">
        <f>CONCATENATE("Between|5000.01|25000.00|CAD|Fund Centre|"&amp;B18)</f>
        <v>Between|5000.01|25000.00|CAD|Fund Centre|0</v>
      </c>
      <c r="P18" s="68"/>
      <c r="Q18" s="68"/>
    </row>
    <row r="19" spans="1:17" x14ac:dyDescent="0.3">
      <c r="A19" s="63"/>
      <c r="B19" s="63">
        <f>B16</f>
        <v>0</v>
      </c>
      <c r="C19" s="63" t="s">
        <v>99</v>
      </c>
      <c r="D19" s="69" t="s">
        <v>118</v>
      </c>
      <c r="E19" s="70" t="s">
        <v>118</v>
      </c>
      <c r="F19" s="70" t="str">
        <f t="shared" si="9"/>
        <v>Fund Center: 0 $25000.00 - *</v>
      </c>
      <c r="G19" s="70" t="str">
        <f t="shared" si="10"/>
        <v>Fund Center: 0 $25000.00 - *</v>
      </c>
      <c r="H19" s="70" t="str">
        <f t="shared" si="10"/>
        <v>Fund Center: 0 $25000.00 - *</v>
      </c>
      <c r="I19" s="70" t="str">
        <f>'USER SETUP'!E$10&amp;" "&amp;H19</f>
        <v xml:space="preserve"> Fund Center: 0 $25000.00 - *</v>
      </c>
      <c r="J19" s="70" t="str">
        <f>M12</f>
        <v/>
      </c>
      <c r="K19" s="70" t="str">
        <f>I12</f>
        <v/>
      </c>
      <c r="L19" s="70" t="b">
        <v>1</v>
      </c>
      <c r="M19" s="70" t="b">
        <v>1</v>
      </c>
      <c r="N19" s="70" t="s">
        <v>119</v>
      </c>
      <c r="O19" s="71" t="str">
        <f>CONCATENATE("greaterThanOrEqualTo|25000.01|CAD|Fund Centre|"&amp;B19)</f>
        <v>greaterThanOrEqualTo|25000.01|CAD|Fund Centre|0</v>
      </c>
      <c r="P19" s="68"/>
      <c r="Q19" s="68"/>
    </row>
    <row r="20" spans="1:17" hidden="1" x14ac:dyDescent="0.3">
      <c r="A20" s="63">
        <v>2</v>
      </c>
      <c r="B20" s="63">
        <f>'Funds Center Workflow'!E18</f>
        <v>0</v>
      </c>
      <c r="C20" s="63" t="s">
        <v>96</v>
      </c>
      <c r="D20" s="69" t="s">
        <v>118</v>
      </c>
      <c r="E20" s="70" t="s">
        <v>118</v>
      </c>
      <c r="F20" s="70" t="str">
        <f t="shared" si="9"/>
        <v>Fund Center: 0 $0 - $500.00</v>
      </c>
      <c r="G20" s="70" t="str">
        <f t="shared" si="10"/>
        <v>Fund Center: 0 $0 - $500.00</v>
      </c>
      <c r="H20" s="70" t="str">
        <f t="shared" si="10"/>
        <v>Fund Center: 0 $0 - $500.00</v>
      </c>
      <c r="I20" s="70" t="str">
        <f>'USER SETUP'!E$10&amp;" "&amp;H20</f>
        <v xml:space="preserve"> Fund Center: 0 $0 - $500.00</v>
      </c>
      <c r="J20" s="70" t="str">
        <f>J16</f>
        <v/>
      </c>
      <c r="K20" s="70" t="str">
        <f>K16</f>
        <v/>
      </c>
      <c r="L20" s="70" t="b">
        <v>1</v>
      </c>
      <c r="M20" s="70" t="b">
        <v>1</v>
      </c>
      <c r="N20" s="70" t="s">
        <v>119</v>
      </c>
      <c r="O20" s="71" t="str">
        <f>CONCATENATE("Between|0.01|500.00|CAD|Fund Centre|"&amp;B20)</f>
        <v>Between|0.01|500.00|CAD|Fund Centre|0</v>
      </c>
      <c r="P20" s="68"/>
      <c r="Q20" s="68"/>
    </row>
    <row r="21" spans="1:17" hidden="1" x14ac:dyDescent="0.3">
      <c r="A21" s="63"/>
      <c r="B21" s="63">
        <f>B20</f>
        <v>0</v>
      </c>
      <c r="C21" s="63" t="s">
        <v>97</v>
      </c>
      <c r="D21" s="69" t="s">
        <v>118</v>
      </c>
      <c r="E21" s="70" t="s">
        <v>118</v>
      </c>
      <c r="F21" s="70" t="str">
        <f t="shared" si="9"/>
        <v>Fund Center: 0 $500.01 - $5000.00</v>
      </c>
      <c r="G21" s="70" t="str">
        <f t="shared" si="10"/>
        <v>Fund Center: 0 $500.01 - $5000.00</v>
      </c>
      <c r="H21" s="70" t="str">
        <f t="shared" si="10"/>
        <v>Fund Center: 0 $500.01 - $5000.00</v>
      </c>
      <c r="I21" s="70" t="str">
        <f>'USER SETUP'!E$10&amp;" "&amp;H21</f>
        <v xml:space="preserve"> Fund Center: 0 $500.01 - $5000.00</v>
      </c>
      <c r="J21" s="70" t="str">
        <f t="shared" ref="J21:K23" si="11">J17</f>
        <v/>
      </c>
      <c r="K21" s="70" t="str">
        <f t="shared" si="11"/>
        <v/>
      </c>
      <c r="L21" s="70" t="b">
        <v>1</v>
      </c>
      <c r="M21" s="70" t="b">
        <v>1</v>
      </c>
      <c r="N21" s="70" t="s">
        <v>119</v>
      </c>
      <c r="O21" s="71" t="str">
        <f>CONCATENATE("Between|500.01|5000.00|CAD|Fund Centre|"&amp;B21)</f>
        <v>Between|500.01|5000.00|CAD|Fund Centre|0</v>
      </c>
      <c r="P21" s="68"/>
      <c r="Q21" s="68"/>
    </row>
    <row r="22" spans="1:17" hidden="1" x14ac:dyDescent="0.3">
      <c r="A22" s="63"/>
      <c r="B22" s="63">
        <f>B20</f>
        <v>0</v>
      </c>
      <c r="C22" s="63" t="s">
        <v>98</v>
      </c>
      <c r="D22" s="69" t="s">
        <v>118</v>
      </c>
      <c r="E22" s="70" t="s">
        <v>118</v>
      </c>
      <c r="F22" s="70" t="str">
        <f t="shared" si="9"/>
        <v>Fund Center: 0 $5000.01 - $25000.00</v>
      </c>
      <c r="G22" s="70" t="str">
        <f t="shared" si="10"/>
        <v>Fund Center: 0 $5000.01 - $25000.00</v>
      </c>
      <c r="H22" s="70" t="str">
        <f t="shared" si="10"/>
        <v>Fund Center: 0 $5000.01 - $25000.00</v>
      </c>
      <c r="I22" s="70" t="str">
        <f>'USER SETUP'!E$10&amp;" "&amp;H22</f>
        <v xml:space="preserve"> Fund Center: 0 $5000.01 - $25000.00</v>
      </c>
      <c r="J22" s="70" t="str">
        <f t="shared" si="11"/>
        <v/>
      </c>
      <c r="K22" s="70" t="str">
        <f t="shared" si="11"/>
        <v/>
      </c>
      <c r="L22" s="70" t="b">
        <v>1</v>
      </c>
      <c r="M22" s="70" t="b">
        <v>1</v>
      </c>
      <c r="N22" s="70" t="s">
        <v>119</v>
      </c>
      <c r="O22" s="71" t="str">
        <f>CONCATENATE("Between|5000.01|25000.00|CAD|Fund Centre|"&amp;B22)</f>
        <v>Between|5000.01|25000.00|CAD|Fund Centre|0</v>
      </c>
      <c r="P22" s="68"/>
      <c r="Q22" s="68"/>
    </row>
    <row r="23" spans="1:17" hidden="1" x14ac:dyDescent="0.3">
      <c r="A23" s="63"/>
      <c r="B23" s="63">
        <f>B20</f>
        <v>0</v>
      </c>
      <c r="C23" s="63" t="s">
        <v>99</v>
      </c>
      <c r="D23" s="69" t="s">
        <v>118</v>
      </c>
      <c r="E23" s="70" t="s">
        <v>118</v>
      </c>
      <c r="F23" s="70" t="str">
        <f t="shared" si="9"/>
        <v>Fund Center: 0 $25000.00 - *</v>
      </c>
      <c r="G23" s="70" t="str">
        <f t="shared" si="10"/>
        <v>Fund Center: 0 $25000.00 - *</v>
      </c>
      <c r="H23" s="70" t="str">
        <f t="shared" si="10"/>
        <v>Fund Center: 0 $25000.00 - *</v>
      </c>
      <c r="I23" s="70" t="str">
        <f>'USER SETUP'!E$10&amp;" "&amp;H23</f>
        <v xml:space="preserve"> Fund Center: 0 $25000.00 - *</v>
      </c>
      <c r="J23" s="70" t="str">
        <f t="shared" si="11"/>
        <v/>
      </c>
      <c r="K23" s="70" t="str">
        <f t="shared" si="11"/>
        <v/>
      </c>
      <c r="L23" s="70" t="b">
        <v>1</v>
      </c>
      <c r="M23" s="70" t="b">
        <v>1</v>
      </c>
      <c r="N23" s="70" t="s">
        <v>119</v>
      </c>
      <c r="O23" s="71" t="str">
        <f>CONCATENATE("greaterThanOrEqualTo|25000.01|CAD|Fund Centre|"&amp;B23)</f>
        <v>greaterThanOrEqualTo|25000.01|CAD|Fund Centre|0</v>
      </c>
      <c r="P23" s="68"/>
      <c r="Q23" s="68"/>
    </row>
    <row r="24" spans="1:17" hidden="1" x14ac:dyDescent="0.3">
      <c r="A24" s="63">
        <v>3</v>
      </c>
      <c r="B24" s="63">
        <f>'Funds Center Workflow'!G18</f>
        <v>0</v>
      </c>
      <c r="C24" s="63" t="s">
        <v>96</v>
      </c>
      <c r="D24" s="69" t="s">
        <v>118</v>
      </c>
      <c r="E24" s="70" t="s">
        <v>118</v>
      </c>
      <c r="F24" s="70" t="str">
        <f t="shared" si="9"/>
        <v>Fund Center: 0 $0 - $500.00</v>
      </c>
      <c r="G24" s="70" t="str">
        <f t="shared" si="10"/>
        <v>Fund Center: 0 $0 - $500.00</v>
      </c>
      <c r="H24" s="70" t="str">
        <f t="shared" si="10"/>
        <v>Fund Center: 0 $0 - $500.00</v>
      </c>
      <c r="I24" s="70" t="str">
        <f>'USER SETUP'!E$10&amp;" "&amp;H24</f>
        <v xml:space="preserve"> Fund Center: 0 $0 - $500.00</v>
      </c>
      <c r="J24" s="70" t="str">
        <f>J20</f>
        <v/>
      </c>
      <c r="K24" s="70" t="str">
        <f>K20</f>
        <v/>
      </c>
      <c r="L24" s="70" t="b">
        <v>1</v>
      </c>
      <c r="M24" s="70" t="b">
        <v>1</v>
      </c>
      <c r="N24" s="70" t="s">
        <v>119</v>
      </c>
      <c r="O24" s="71" t="str">
        <f>CONCATENATE("Between|0.01|500.00|CAD|Fund Centre|"&amp;B24)</f>
        <v>Between|0.01|500.00|CAD|Fund Centre|0</v>
      </c>
      <c r="P24" s="68"/>
      <c r="Q24" s="68"/>
    </row>
    <row r="25" spans="1:17" hidden="1" x14ac:dyDescent="0.3">
      <c r="A25" s="63"/>
      <c r="B25" s="63">
        <f>B24</f>
        <v>0</v>
      </c>
      <c r="C25" s="63" t="s">
        <v>97</v>
      </c>
      <c r="D25" s="69" t="s">
        <v>118</v>
      </c>
      <c r="E25" s="70" t="s">
        <v>118</v>
      </c>
      <c r="F25" s="70" t="str">
        <f t="shared" si="9"/>
        <v>Fund Center: 0 $500.01 - $5000.00</v>
      </c>
      <c r="G25" s="70" t="str">
        <f t="shared" si="10"/>
        <v>Fund Center: 0 $500.01 - $5000.00</v>
      </c>
      <c r="H25" s="70" t="str">
        <f t="shared" si="10"/>
        <v>Fund Center: 0 $500.01 - $5000.00</v>
      </c>
      <c r="I25" s="70" t="str">
        <f>'USER SETUP'!E$10&amp;" "&amp;H25</f>
        <v xml:space="preserve"> Fund Center: 0 $500.01 - $5000.00</v>
      </c>
      <c r="J25" s="70" t="str">
        <f t="shared" ref="J25:K27" si="12">J21</f>
        <v/>
      </c>
      <c r="K25" s="70" t="str">
        <f t="shared" si="12"/>
        <v/>
      </c>
      <c r="L25" s="70" t="b">
        <v>1</v>
      </c>
      <c r="M25" s="70" t="b">
        <v>1</v>
      </c>
      <c r="N25" s="70" t="s">
        <v>119</v>
      </c>
      <c r="O25" s="71" t="str">
        <f>CONCATENATE("Between|500.01|5000.00|CAD|Fund Centre|"&amp;B25)</f>
        <v>Between|500.01|5000.00|CAD|Fund Centre|0</v>
      </c>
      <c r="P25" s="68"/>
      <c r="Q25" s="68"/>
    </row>
    <row r="26" spans="1:17" hidden="1" x14ac:dyDescent="0.3">
      <c r="A26" s="63"/>
      <c r="B26" s="63">
        <f>B24</f>
        <v>0</v>
      </c>
      <c r="C26" s="63" t="s">
        <v>98</v>
      </c>
      <c r="D26" s="69" t="s">
        <v>118</v>
      </c>
      <c r="E26" s="70" t="s">
        <v>118</v>
      </c>
      <c r="F26" s="70" t="str">
        <f t="shared" si="9"/>
        <v>Fund Center: 0 $5000.01 - $25000.00</v>
      </c>
      <c r="G26" s="70" t="str">
        <f t="shared" si="10"/>
        <v>Fund Center: 0 $5000.01 - $25000.00</v>
      </c>
      <c r="H26" s="70" t="str">
        <f t="shared" si="10"/>
        <v>Fund Center: 0 $5000.01 - $25000.00</v>
      </c>
      <c r="I26" s="70" t="str">
        <f>'USER SETUP'!E$10&amp;" "&amp;H26</f>
        <v xml:space="preserve"> Fund Center: 0 $5000.01 - $25000.00</v>
      </c>
      <c r="J26" s="70" t="str">
        <f t="shared" si="12"/>
        <v/>
      </c>
      <c r="K26" s="70" t="str">
        <f t="shared" si="12"/>
        <v/>
      </c>
      <c r="L26" s="70" t="b">
        <v>1</v>
      </c>
      <c r="M26" s="70" t="b">
        <v>1</v>
      </c>
      <c r="N26" s="70" t="s">
        <v>119</v>
      </c>
      <c r="O26" s="71" t="str">
        <f>CONCATENATE("Between|5000.01|25000.00|CAD|Fund Centre|"&amp;B26)</f>
        <v>Between|5000.01|25000.00|CAD|Fund Centre|0</v>
      </c>
      <c r="P26" s="68"/>
      <c r="Q26" s="68"/>
    </row>
    <row r="27" spans="1:17" hidden="1" x14ac:dyDescent="0.3">
      <c r="A27" s="63"/>
      <c r="B27" s="63">
        <f>B24</f>
        <v>0</v>
      </c>
      <c r="C27" s="63" t="s">
        <v>99</v>
      </c>
      <c r="D27" s="69" t="s">
        <v>118</v>
      </c>
      <c r="E27" s="70" t="s">
        <v>118</v>
      </c>
      <c r="F27" s="70" t="str">
        <f t="shared" si="9"/>
        <v>Fund Center: 0 $25000.00 - *</v>
      </c>
      <c r="G27" s="70" t="str">
        <f t="shared" si="10"/>
        <v>Fund Center: 0 $25000.00 - *</v>
      </c>
      <c r="H27" s="70" t="str">
        <f t="shared" si="10"/>
        <v>Fund Center: 0 $25000.00 - *</v>
      </c>
      <c r="I27" s="70" t="str">
        <f>'USER SETUP'!E$10&amp;" "&amp;H27</f>
        <v xml:space="preserve"> Fund Center: 0 $25000.00 - *</v>
      </c>
      <c r="J27" s="70" t="str">
        <f t="shared" si="12"/>
        <v/>
      </c>
      <c r="K27" s="70" t="str">
        <f t="shared" si="12"/>
        <v/>
      </c>
      <c r="L27" s="70" t="b">
        <v>1</v>
      </c>
      <c r="M27" s="70" t="b">
        <v>1</v>
      </c>
      <c r="N27" s="70" t="s">
        <v>119</v>
      </c>
      <c r="O27" s="71" t="str">
        <f>CONCATENATE("greaterThanOrEqualTo|25000.01|CAD|Fund Centre|"&amp;B27)</f>
        <v>greaterThanOrEqualTo|25000.01|CAD|Fund Centre|0</v>
      </c>
      <c r="P27" s="68"/>
      <c r="Q27" s="68"/>
    </row>
    <row r="28" spans="1:17" hidden="1" x14ac:dyDescent="0.3">
      <c r="A28" s="63">
        <v>4</v>
      </c>
      <c r="B28" s="63">
        <f>'Funds Center Workflow'!I18</f>
        <v>0</v>
      </c>
      <c r="C28" s="63" t="s">
        <v>96</v>
      </c>
      <c r="D28" s="69" t="s">
        <v>118</v>
      </c>
      <c r="E28" s="70" t="s">
        <v>118</v>
      </c>
      <c r="F28" s="70" t="str">
        <f t="shared" si="9"/>
        <v>Fund Center: 0 $0 - $500.00</v>
      </c>
      <c r="G28" s="70" t="str">
        <f t="shared" si="10"/>
        <v>Fund Center: 0 $0 - $500.00</v>
      </c>
      <c r="H28" s="70" t="str">
        <f t="shared" si="10"/>
        <v>Fund Center: 0 $0 - $500.00</v>
      </c>
      <c r="I28" s="70" t="str">
        <f>'USER SETUP'!E$10&amp;" "&amp;H28</f>
        <v xml:space="preserve"> Fund Center: 0 $0 - $500.00</v>
      </c>
      <c r="J28" s="70" t="str">
        <f>J24</f>
        <v/>
      </c>
      <c r="K28" s="70" t="str">
        <f>K24</f>
        <v/>
      </c>
      <c r="L28" s="70" t="b">
        <v>1</v>
      </c>
      <c r="M28" s="70" t="b">
        <v>1</v>
      </c>
      <c r="N28" s="70" t="s">
        <v>119</v>
      </c>
      <c r="O28" s="71" t="str">
        <f>CONCATENATE("Between|0.01|500.00|CAD|Fund Centre|"&amp;B28)</f>
        <v>Between|0.01|500.00|CAD|Fund Centre|0</v>
      </c>
      <c r="P28" s="68"/>
      <c r="Q28" s="68"/>
    </row>
    <row r="29" spans="1:17" hidden="1" x14ac:dyDescent="0.3">
      <c r="A29" s="63"/>
      <c r="B29" s="63">
        <f>B28</f>
        <v>0</v>
      </c>
      <c r="C29" s="63" t="s">
        <v>97</v>
      </c>
      <c r="D29" s="69" t="s">
        <v>118</v>
      </c>
      <c r="E29" s="70" t="s">
        <v>118</v>
      </c>
      <c r="F29" s="70" t="str">
        <f t="shared" si="9"/>
        <v>Fund Center: 0 $500.01 - $5000.00</v>
      </c>
      <c r="G29" s="70" t="str">
        <f t="shared" si="10"/>
        <v>Fund Center: 0 $500.01 - $5000.00</v>
      </c>
      <c r="H29" s="70" t="str">
        <f t="shared" si="10"/>
        <v>Fund Center: 0 $500.01 - $5000.00</v>
      </c>
      <c r="I29" s="70" t="str">
        <f>'USER SETUP'!E$10&amp;" "&amp;H29</f>
        <v xml:space="preserve"> Fund Center: 0 $500.01 - $5000.00</v>
      </c>
      <c r="J29" s="70" t="str">
        <f t="shared" ref="J29:K31" si="13">J25</f>
        <v/>
      </c>
      <c r="K29" s="70" t="str">
        <f t="shared" si="13"/>
        <v/>
      </c>
      <c r="L29" s="70" t="b">
        <v>1</v>
      </c>
      <c r="M29" s="70" t="b">
        <v>1</v>
      </c>
      <c r="N29" s="70" t="s">
        <v>119</v>
      </c>
      <c r="O29" s="71" t="str">
        <f>CONCATENATE("Between|500.01|5000.00|CAD|Fund Centre|"&amp;B29)</f>
        <v>Between|500.01|5000.00|CAD|Fund Centre|0</v>
      </c>
      <c r="P29" s="68"/>
      <c r="Q29" s="68"/>
    </row>
    <row r="30" spans="1:17" hidden="1" x14ac:dyDescent="0.3">
      <c r="A30" s="63"/>
      <c r="B30" s="63">
        <f>B28</f>
        <v>0</v>
      </c>
      <c r="C30" s="63" t="s">
        <v>98</v>
      </c>
      <c r="D30" s="69" t="s">
        <v>118</v>
      </c>
      <c r="E30" s="70" t="s">
        <v>118</v>
      </c>
      <c r="F30" s="70" t="str">
        <f t="shared" si="9"/>
        <v>Fund Center: 0 $5000.01 - $25000.00</v>
      </c>
      <c r="G30" s="70" t="str">
        <f t="shared" si="10"/>
        <v>Fund Center: 0 $5000.01 - $25000.00</v>
      </c>
      <c r="H30" s="70" t="str">
        <f t="shared" si="10"/>
        <v>Fund Center: 0 $5000.01 - $25000.00</v>
      </c>
      <c r="I30" s="70" t="str">
        <f>'USER SETUP'!E$10&amp;" "&amp;H30</f>
        <v xml:space="preserve"> Fund Center: 0 $5000.01 - $25000.00</v>
      </c>
      <c r="J30" s="70" t="str">
        <f t="shared" si="13"/>
        <v/>
      </c>
      <c r="K30" s="70" t="str">
        <f t="shared" si="13"/>
        <v/>
      </c>
      <c r="L30" s="70" t="b">
        <v>1</v>
      </c>
      <c r="M30" s="70" t="b">
        <v>1</v>
      </c>
      <c r="N30" s="70" t="s">
        <v>119</v>
      </c>
      <c r="O30" s="71" t="str">
        <f>CONCATENATE("Between|5000.01|25000.00|CAD|Fund Centre|"&amp;B30)</f>
        <v>Between|5000.01|25000.00|CAD|Fund Centre|0</v>
      </c>
      <c r="P30" s="68"/>
      <c r="Q30" s="68"/>
    </row>
    <row r="31" spans="1:17" hidden="1" x14ac:dyDescent="0.3">
      <c r="A31" s="63"/>
      <c r="B31" s="63">
        <f>B28</f>
        <v>0</v>
      </c>
      <c r="C31" s="63" t="s">
        <v>99</v>
      </c>
      <c r="D31" s="69" t="s">
        <v>118</v>
      </c>
      <c r="E31" s="70" t="s">
        <v>118</v>
      </c>
      <c r="F31" s="70" t="str">
        <f t="shared" si="9"/>
        <v>Fund Center: 0 $25000.00 - *</v>
      </c>
      <c r="G31" s="70" t="str">
        <f t="shared" si="10"/>
        <v>Fund Center: 0 $25000.00 - *</v>
      </c>
      <c r="H31" s="70" t="str">
        <f t="shared" si="10"/>
        <v>Fund Center: 0 $25000.00 - *</v>
      </c>
      <c r="I31" s="70" t="str">
        <f>'USER SETUP'!E$10&amp;" "&amp;H31</f>
        <v xml:space="preserve"> Fund Center: 0 $25000.00 - *</v>
      </c>
      <c r="J31" s="70" t="str">
        <f t="shared" si="13"/>
        <v/>
      </c>
      <c r="K31" s="70" t="str">
        <f t="shared" si="13"/>
        <v/>
      </c>
      <c r="L31" s="70" t="b">
        <v>1</v>
      </c>
      <c r="M31" s="70" t="b">
        <v>1</v>
      </c>
      <c r="N31" s="70" t="s">
        <v>119</v>
      </c>
      <c r="O31" s="71" t="str">
        <f>CONCATENATE("greaterThanOrEqualTo|25000.01|CAD|Fund Centre|"&amp;B31)</f>
        <v>greaterThanOrEqualTo|25000.01|CAD|Fund Centre|0</v>
      </c>
      <c r="P31" s="68"/>
      <c r="Q31" s="68"/>
    </row>
    <row r="32" spans="1:17" hidden="1" x14ac:dyDescent="0.3">
      <c r="A32" s="63">
        <v>5</v>
      </c>
      <c r="B32" s="63">
        <f>'Funds Center Workflow'!K18</f>
        <v>0</v>
      </c>
      <c r="C32" s="63" t="s">
        <v>96</v>
      </c>
      <c r="D32" s="69" t="s">
        <v>118</v>
      </c>
      <c r="E32" s="70" t="s">
        <v>118</v>
      </c>
      <c r="F32" s="70" t="str">
        <f t="shared" si="9"/>
        <v>Fund Center: 0 $0 - $500.00</v>
      </c>
      <c r="G32" s="70" t="str">
        <f t="shared" si="10"/>
        <v>Fund Center: 0 $0 - $500.00</v>
      </c>
      <c r="H32" s="70" t="str">
        <f t="shared" si="10"/>
        <v>Fund Center: 0 $0 - $500.00</v>
      </c>
      <c r="I32" s="70" t="str">
        <f>'USER SETUP'!E$10&amp;" "&amp;H32</f>
        <v xml:space="preserve"> Fund Center: 0 $0 - $500.00</v>
      </c>
      <c r="J32" s="70" t="str">
        <f>J28</f>
        <v/>
      </c>
      <c r="K32" s="70" t="str">
        <f>K28</f>
        <v/>
      </c>
      <c r="L32" s="70" t="b">
        <v>1</v>
      </c>
      <c r="M32" s="70" t="b">
        <v>1</v>
      </c>
      <c r="N32" s="70" t="s">
        <v>119</v>
      </c>
      <c r="O32" s="71" t="str">
        <f>CONCATENATE("Between|0.01|500.00|CAD|Fund Centre|"&amp;B32)</f>
        <v>Between|0.01|500.00|CAD|Fund Centre|0</v>
      </c>
      <c r="P32" s="68"/>
      <c r="Q32" s="68"/>
    </row>
    <row r="33" spans="1:17" hidden="1" x14ac:dyDescent="0.3">
      <c r="A33" s="63"/>
      <c r="B33" s="63">
        <f>B32</f>
        <v>0</v>
      </c>
      <c r="C33" s="63" t="s">
        <v>97</v>
      </c>
      <c r="D33" s="69" t="s">
        <v>118</v>
      </c>
      <c r="E33" s="70" t="s">
        <v>118</v>
      </c>
      <c r="F33" s="70" t="str">
        <f t="shared" si="9"/>
        <v>Fund Center: 0 $500.01 - $5000.00</v>
      </c>
      <c r="G33" s="70" t="str">
        <f t="shared" si="10"/>
        <v>Fund Center: 0 $500.01 - $5000.00</v>
      </c>
      <c r="H33" s="70" t="str">
        <f t="shared" si="10"/>
        <v>Fund Center: 0 $500.01 - $5000.00</v>
      </c>
      <c r="I33" s="70" t="str">
        <f>'USER SETUP'!E$10&amp;" "&amp;H33</f>
        <v xml:space="preserve"> Fund Center: 0 $500.01 - $5000.00</v>
      </c>
      <c r="J33" s="70" t="str">
        <f t="shared" ref="J33:K35" si="14">J29</f>
        <v/>
      </c>
      <c r="K33" s="70" t="str">
        <f t="shared" si="14"/>
        <v/>
      </c>
      <c r="L33" s="70" t="b">
        <v>1</v>
      </c>
      <c r="M33" s="70" t="b">
        <v>1</v>
      </c>
      <c r="N33" s="70" t="s">
        <v>119</v>
      </c>
      <c r="O33" s="71" t="str">
        <f>CONCATENATE("Between|500.01|5000.00|CAD|Fund Centre|"&amp;B33)</f>
        <v>Between|500.01|5000.00|CAD|Fund Centre|0</v>
      </c>
      <c r="P33" s="68"/>
      <c r="Q33" s="68"/>
    </row>
    <row r="34" spans="1:17" hidden="1" x14ac:dyDescent="0.3">
      <c r="A34" s="63"/>
      <c r="B34" s="63">
        <f>B32</f>
        <v>0</v>
      </c>
      <c r="C34" s="63" t="s">
        <v>98</v>
      </c>
      <c r="D34" s="69" t="s">
        <v>118</v>
      </c>
      <c r="E34" s="70" t="s">
        <v>118</v>
      </c>
      <c r="F34" s="70" t="str">
        <f t="shared" si="9"/>
        <v>Fund Center: 0 $5000.01 - $25000.00</v>
      </c>
      <c r="G34" s="70" t="str">
        <f t="shared" si="10"/>
        <v>Fund Center: 0 $5000.01 - $25000.00</v>
      </c>
      <c r="H34" s="70" t="str">
        <f t="shared" si="10"/>
        <v>Fund Center: 0 $5000.01 - $25000.00</v>
      </c>
      <c r="I34" s="70" t="str">
        <f>'USER SETUP'!E$10&amp;" "&amp;H34</f>
        <v xml:space="preserve"> Fund Center: 0 $5000.01 - $25000.00</v>
      </c>
      <c r="J34" s="70" t="str">
        <f t="shared" si="14"/>
        <v/>
      </c>
      <c r="K34" s="70" t="str">
        <f t="shared" si="14"/>
        <v/>
      </c>
      <c r="L34" s="70" t="b">
        <v>1</v>
      </c>
      <c r="M34" s="70" t="b">
        <v>1</v>
      </c>
      <c r="N34" s="70" t="s">
        <v>119</v>
      </c>
      <c r="O34" s="71" t="str">
        <f>CONCATENATE("Between|5000.01|25000.00|CAD|Fund Centre|"&amp;B34)</f>
        <v>Between|5000.01|25000.00|CAD|Fund Centre|0</v>
      </c>
      <c r="P34" s="68"/>
      <c r="Q34" s="68"/>
    </row>
    <row r="35" spans="1:17" hidden="1" x14ac:dyDescent="0.3">
      <c r="A35" s="63"/>
      <c r="B35" s="63">
        <f>B32</f>
        <v>0</v>
      </c>
      <c r="C35" s="63" t="s">
        <v>99</v>
      </c>
      <c r="D35" s="69" t="s">
        <v>118</v>
      </c>
      <c r="E35" s="70" t="s">
        <v>118</v>
      </c>
      <c r="F35" s="70" t="str">
        <f t="shared" si="9"/>
        <v>Fund Center: 0 $25000.00 - *</v>
      </c>
      <c r="G35" s="70" t="str">
        <f t="shared" si="10"/>
        <v>Fund Center: 0 $25000.00 - *</v>
      </c>
      <c r="H35" s="70" t="str">
        <f t="shared" si="10"/>
        <v>Fund Center: 0 $25000.00 - *</v>
      </c>
      <c r="I35" s="70" t="str">
        <f>'USER SETUP'!E$10&amp;" "&amp;H35</f>
        <v xml:space="preserve"> Fund Center: 0 $25000.00 - *</v>
      </c>
      <c r="J35" s="70" t="str">
        <f t="shared" si="14"/>
        <v/>
      </c>
      <c r="K35" s="70" t="str">
        <f t="shared" si="14"/>
        <v/>
      </c>
      <c r="L35" s="70" t="b">
        <v>1</v>
      </c>
      <c r="M35" s="70" t="b">
        <v>1</v>
      </c>
      <c r="N35" s="70" t="s">
        <v>119</v>
      </c>
      <c r="O35" s="71" t="str">
        <f>CONCATENATE("greaterThanOrEqualTo|25000.01|CAD|Fund Centre|"&amp;B35)</f>
        <v>greaterThanOrEqualTo|25000.01|CAD|Fund Centre|0</v>
      </c>
      <c r="P35" s="68"/>
      <c r="Q35" s="68"/>
    </row>
    <row r="36" spans="1:17" hidden="1" x14ac:dyDescent="0.3">
      <c r="A36" s="63">
        <v>6</v>
      </c>
      <c r="B36" s="63">
        <f>'Funds Center Workflow'!C19</f>
        <v>0</v>
      </c>
      <c r="C36" s="63" t="s">
        <v>96</v>
      </c>
      <c r="D36" s="69" t="s">
        <v>118</v>
      </c>
      <c r="E36" s="70" t="s">
        <v>118</v>
      </c>
      <c r="F36" s="70" t="str">
        <f t="shared" si="9"/>
        <v>Fund Center: 0 $0 - $500.00</v>
      </c>
      <c r="G36" s="70" t="str">
        <f t="shared" si="10"/>
        <v>Fund Center: 0 $0 - $500.00</v>
      </c>
      <c r="H36" s="70" t="str">
        <f t="shared" si="10"/>
        <v>Fund Center: 0 $0 - $500.00</v>
      </c>
      <c r="I36" s="70" t="str">
        <f>'USER SETUP'!E$10&amp;" "&amp;H36</f>
        <v xml:space="preserve"> Fund Center: 0 $0 - $500.00</v>
      </c>
      <c r="J36" s="70" t="str">
        <f>J32</f>
        <v/>
      </c>
      <c r="K36" s="70" t="str">
        <f>K32</f>
        <v/>
      </c>
      <c r="L36" s="70" t="b">
        <v>1</v>
      </c>
      <c r="M36" s="70" t="b">
        <v>1</v>
      </c>
      <c r="N36" s="70" t="s">
        <v>119</v>
      </c>
      <c r="O36" s="71" t="str">
        <f>CONCATENATE("Between|0.01|500.00|CAD|Fund Centre|"&amp;B36)</f>
        <v>Between|0.01|500.00|CAD|Fund Centre|0</v>
      </c>
      <c r="P36" s="68"/>
      <c r="Q36" s="68"/>
    </row>
    <row r="37" spans="1:17" hidden="1" x14ac:dyDescent="0.3">
      <c r="A37" s="63"/>
      <c r="B37" s="63">
        <f>B36</f>
        <v>0</v>
      </c>
      <c r="C37" s="63" t="s">
        <v>97</v>
      </c>
      <c r="D37" s="69" t="s">
        <v>118</v>
      </c>
      <c r="E37" s="70" t="s">
        <v>118</v>
      </c>
      <c r="F37" s="70" t="str">
        <f t="shared" si="9"/>
        <v>Fund Center: 0 $500.01 - $5000.00</v>
      </c>
      <c r="G37" s="70" t="str">
        <f t="shared" si="10"/>
        <v>Fund Center: 0 $500.01 - $5000.00</v>
      </c>
      <c r="H37" s="70" t="str">
        <f t="shared" si="10"/>
        <v>Fund Center: 0 $500.01 - $5000.00</v>
      </c>
      <c r="I37" s="70" t="str">
        <f>'USER SETUP'!E$10&amp;" "&amp;H37</f>
        <v xml:space="preserve"> Fund Center: 0 $500.01 - $5000.00</v>
      </c>
      <c r="J37" s="70" t="str">
        <f t="shared" ref="J37:K39" si="15">J33</f>
        <v/>
      </c>
      <c r="K37" s="70" t="str">
        <f t="shared" si="15"/>
        <v/>
      </c>
      <c r="L37" s="70" t="b">
        <v>1</v>
      </c>
      <c r="M37" s="70" t="b">
        <v>1</v>
      </c>
      <c r="N37" s="70" t="s">
        <v>119</v>
      </c>
      <c r="O37" s="71" t="str">
        <f>CONCATENATE("Between|500.01|5000.00|CAD|Fund Centre|"&amp;B37)</f>
        <v>Between|500.01|5000.00|CAD|Fund Centre|0</v>
      </c>
      <c r="P37" s="68"/>
      <c r="Q37" s="68"/>
    </row>
    <row r="38" spans="1:17" hidden="1" x14ac:dyDescent="0.3">
      <c r="A38" s="63"/>
      <c r="B38" s="63">
        <f>B36</f>
        <v>0</v>
      </c>
      <c r="C38" s="63" t="s">
        <v>98</v>
      </c>
      <c r="D38" s="69" t="s">
        <v>118</v>
      </c>
      <c r="E38" s="70" t="s">
        <v>118</v>
      </c>
      <c r="F38" s="70" t="str">
        <f t="shared" si="9"/>
        <v>Fund Center: 0 $5000.01 - $25000.00</v>
      </c>
      <c r="G38" s="70" t="str">
        <f t="shared" si="10"/>
        <v>Fund Center: 0 $5000.01 - $25000.00</v>
      </c>
      <c r="H38" s="70" t="str">
        <f t="shared" si="10"/>
        <v>Fund Center: 0 $5000.01 - $25000.00</v>
      </c>
      <c r="I38" s="70" t="str">
        <f>'USER SETUP'!E$10&amp;" "&amp;H38</f>
        <v xml:space="preserve"> Fund Center: 0 $5000.01 - $25000.00</v>
      </c>
      <c r="J38" s="70" t="str">
        <f t="shared" si="15"/>
        <v/>
      </c>
      <c r="K38" s="70" t="str">
        <f t="shared" si="15"/>
        <v/>
      </c>
      <c r="L38" s="70" t="b">
        <v>1</v>
      </c>
      <c r="M38" s="70" t="b">
        <v>1</v>
      </c>
      <c r="N38" s="70" t="s">
        <v>119</v>
      </c>
      <c r="O38" s="71" t="str">
        <f>CONCATENATE("Between|5000.01|25000.00|CAD|Fund Centre|"&amp;B38)</f>
        <v>Between|5000.01|25000.00|CAD|Fund Centre|0</v>
      </c>
      <c r="P38" s="68"/>
      <c r="Q38" s="68"/>
    </row>
    <row r="39" spans="1:17" hidden="1" x14ac:dyDescent="0.3">
      <c r="A39" s="63"/>
      <c r="B39" s="63">
        <f>B36</f>
        <v>0</v>
      </c>
      <c r="C39" s="63" t="s">
        <v>99</v>
      </c>
      <c r="D39" s="69" t="s">
        <v>118</v>
      </c>
      <c r="E39" s="70" t="s">
        <v>118</v>
      </c>
      <c r="F39" s="70" t="str">
        <f t="shared" si="9"/>
        <v>Fund Center: 0 $25000.00 - *</v>
      </c>
      <c r="G39" s="70" t="str">
        <f t="shared" si="10"/>
        <v>Fund Center: 0 $25000.00 - *</v>
      </c>
      <c r="H39" s="70" t="str">
        <f t="shared" si="10"/>
        <v>Fund Center: 0 $25000.00 - *</v>
      </c>
      <c r="I39" s="70" t="str">
        <f>'USER SETUP'!E$10&amp;" "&amp;H39</f>
        <v xml:space="preserve"> Fund Center: 0 $25000.00 - *</v>
      </c>
      <c r="J39" s="70" t="str">
        <f t="shared" si="15"/>
        <v/>
      </c>
      <c r="K39" s="70" t="str">
        <f t="shared" si="15"/>
        <v/>
      </c>
      <c r="L39" s="70" t="b">
        <v>1</v>
      </c>
      <c r="M39" s="70" t="b">
        <v>1</v>
      </c>
      <c r="N39" s="70" t="s">
        <v>119</v>
      </c>
      <c r="O39" s="71" t="str">
        <f>CONCATENATE("greaterThanOrEqualTo|25000.01|CAD|Fund Centre|"&amp;B39)</f>
        <v>greaterThanOrEqualTo|25000.01|CAD|Fund Centre|0</v>
      </c>
      <c r="P39" s="68"/>
      <c r="Q39" s="68"/>
    </row>
    <row r="40" spans="1:17" hidden="1" x14ac:dyDescent="0.3">
      <c r="A40" s="63">
        <v>7</v>
      </c>
      <c r="B40" s="63">
        <f>'Funds Center Workflow'!E19</f>
        <v>0</v>
      </c>
      <c r="C40" s="63" t="s">
        <v>96</v>
      </c>
      <c r="D40" s="69" t="s">
        <v>118</v>
      </c>
      <c r="E40" s="70" t="s">
        <v>118</v>
      </c>
      <c r="F40" s="70" t="str">
        <f t="shared" si="9"/>
        <v>Fund Center: 0 $0 - $500.00</v>
      </c>
      <c r="G40" s="70" t="str">
        <f t="shared" si="10"/>
        <v>Fund Center: 0 $0 - $500.00</v>
      </c>
      <c r="H40" s="70" t="str">
        <f t="shared" si="10"/>
        <v>Fund Center: 0 $0 - $500.00</v>
      </c>
      <c r="I40" s="70" t="str">
        <f>'USER SETUP'!E$10&amp;" "&amp;H40</f>
        <v xml:space="preserve"> Fund Center: 0 $0 - $500.00</v>
      </c>
      <c r="J40" s="70" t="str">
        <f>J36</f>
        <v/>
      </c>
      <c r="K40" s="70" t="str">
        <f>K36</f>
        <v/>
      </c>
      <c r="L40" s="70" t="b">
        <v>1</v>
      </c>
      <c r="M40" s="70" t="b">
        <v>1</v>
      </c>
      <c r="N40" s="70" t="s">
        <v>119</v>
      </c>
      <c r="O40" s="71" t="str">
        <f>CONCATENATE("Between|0.01|500.00|CAD|Fund Centre|"&amp;B40)</f>
        <v>Between|0.01|500.00|CAD|Fund Centre|0</v>
      </c>
      <c r="P40" s="68"/>
      <c r="Q40" s="68"/>
    </row>
    <row r="41" spans="1:17" hidden="1" x14ac:dyDescent="0.3">
      <c r="A41" s="63"/>
      <c r="B41" s="63">
        <f>B40</f>
        <v>0</v>
      </c>
      <c r="C41" s="63" t="s">
        <v>97</v>
      </c>
      <c r="D41" s="69" t="s">
        <v>118</v>
      </c>
      <c r="E41" s="70" t="s">
        <v>118</v>
      </c>
      <c r="F41" s="70" t="str">
        <f t="shared" si="9"/>
        <v>Fund Center: 0 $500.01 - $5000.00</v>
      </c>
      <c r="G41" s="70" t="str">
        <f t="shared" si="10"/>
        <v>Fund Center: 0 $500.01 - $5000.00</v>
      </c>
      <c r="H41" s="70" t="str">
        <f t="shared" si="10"/>
        <v>Fund Center: 0 $500.01 - $5000.00</v>
      </c>
      <c r="I41" s="70" t="str">
        <f>'USER SETUP'!E$10&amp;" "&amp;H41</f>
        <v xml:space="preserve"> Fund Center: 0 $500.01 - $5000.00</v>
      </c>
      <c r="J41" s="70" t="str">
        <f t="shared" ref="J41:K43" si="16">J37</f>
        <v/>
      </c>
      <c r="K41" s="70" t="str">
        <f t="shared" si="16"/>
        <v/>
      </c>
      <c r="L41" s="70" t="b">
        <v>1</v>
      </c>
      <c r="M41" s="70" t="b">
        <v>1</v>
      </c>
      <c r="N41" s="70" t="s">
        <v>119</v>
      </c>
      <c r="O41" s="71" t="str">
        <f>CONCATENATE("Between|500.01|5000.00|CAD|Fund Centre|"&amp;B41)</f>
        <v>Between|500.01|5000.00|CAD|Fund Centre|0</v>
      </c>
      <c r="P41" s="68"/>
      <c r="Q41" s="68"/>
    </row>
    <row r="42" spans="1:17" hidden="1" x14ac:dyDescent="0.3">
      <c r="A42" s="63"/>
      <c r="B42" s="63">
        <f>B40</f>
        <v>0</v>
      </c>
      <c r="C42" s="63" t="s">
        <v>98</v>
      </c>
      <c r="D42" s="69" t="s">
        <v>118</v>
      </c>
      <c r="E42" s="70" t="s">
        <v>118</v>
      </c>
      <c r="F42" s="70" t="str">
        <f t="shared" si="9"/>
        <v>Fund Center: 0 $5000.01 - $25000.00</v>
      </c>
      <c r="G42" s="70" t="str">
        <f t="shared" si="10"/>
        <v>Fund Center: 0 $5000.01 - $25000.00</v>
      </c>
      <c r="H42" s="70" t="str">
        <f t="shared" si="10"/>
        <v>Fund Center: 0 $5000.01 - $25000.00</v>
      </c>
      <c r="I42" s="70" t="str">
        <f>'USER SETUP'!E$10&amp;" "&amp;H42</f>
        <v xml:space="preserve"> Fund Center: 0 $5000.01 - $25000.00</v>
      </c>
      <c r="J42" s="70" t="str">
        <f t="shared" si="16"/>
        <v/>
      </c>
      <c r="K42" s="70" t="str">
        <f t="shared" si="16"/>
        <v/>
      </c>
      <c r="L42" s="70" t="b">
        <v>1</v>
      </c>
      <c r="M42" s="70" t="b">
        <v>1</v>
      </c>
      <c r="N42" s="70" t="s">
        <v>119</v>
      </c>
      <c r="O42" s="71" t="str">
        <f>CONCATENATE("Between|5000.01|25000.00|CAD|Fund Centre|"&amp;B42)</f>
        <v>Between|5000.01|25000.00|CAD|Fund Centre|0</v>
      </c>
      <c r="P42" s="68"/>
      <c r="Q42" s="68"/>
    </row>
    <row r="43" spans="1:17" hidden="1" x14ac:dyDescent="0.3">
      <c r="A43" s="63"/>
      <c r="B43" s="63">
        <f>B40</f>
        <v>0</v>
      </c>
      <c r="C43" s="63" t="s">
        <v>99</v>
      </c>
      <c r="D43" s="69" t="s">
        <v>118</v>
      </c>
      <c r="E43" s="70" t="s">
        <v>118</v>
      </c>
      <c r="F43" s="70" t="str">
        <f t="shared" si="9"/>
        <v>Fund Center: 0 $25000.00 - *</v>
      </c>
      <c r="G43" s="70" t="str">
        <f t="shared" si="10"/>
        <v>Fund Center: 0 $25000.00 - *</v>
      </c>
      <c r="H43" s="70" t="str">
        <f t="shared" si="10"/>
        <v>Fund Center: 0 $25000.00 - *</v>
      </c>
      <c r="I43" s="70" t="str">
        <f>'USER SETUP'!E$10&amp;" "&amp;H43</f>
        <v xml:space="preserve"> Fund Center: 0 $25000.00 - *</v>
      </c>
      <c r="J43" s="70" t="str">
        <f t="shared" si="16"/>
        <v/>
      </c>
      <c r="K43" s="70" t="str">
        <f t="shared" si="16"/>
        <v/>
      </c>
      <c r="L43" s="70" t="b">
        <v>1</v>
      </c>
      <c r="M43" s="70" t="b">
        <v>1</v>
      </c>
      <c r="N43" s="70" t="s">
        <v>119</v>
      </c>
      <c r="O43" s="71" t="str">
        <f>CONCATENATE("greaterThanOrEqualTo|25000.01|CAD|Fund Centre|"&amp;B43)</f>
        <v>greaterThanOrEqualTo|25000.01|CAD|Fund Centre|0</v>
      </c>
      <c r="P43" s="68"/>
      <c r="Q43" s="68"/>
    </row>
    <row r="44" spans="1:17" hidden="1" x14ac:dyDescent="0.3">
      <c r="A44" s="63">
        <v>8</v>
      </c>
      <c r="B44" s="63">
        <f>'Funds Center Workflow'!G19</f>
        <v>0</v>
      </c>
      <c r="C44" s="63" t="s">
        <v>96</v>
      </c>
      <c r="D44" s="69" t="s">
        <v>118</v>
      </c>
      <c r="E44" s="70" t="s">
        <v>118</v>
      </c>
      <c r="F44" s="70" t="str">
        <f t="shared" si="9"/>
        <v>Fund Center: 0 $0 - $500.00</v>
      </c>
      <c r="G44" s="70" t="str">
        <f t="shared" ref="G44:H75" si="17">F44</f>
        <v>Fund Center: 0 $0 - $500.00</v>
      </c>
      <c r="H44" s="70" t="str">
        <f t="shared" si="17"/>
        <v>Fund Center: 0 $0 - $500.00</v>
      </c>
      <c r="I44" s="70" t="str">
        <f>'USER SETUP'!E$10&amp;" "&amp;H44</f>
        <v xml:space="preserve"> Fund Center: 0 $0 - $500.00</v>
      </c>
      <c r="J44" s="70" t="str">
        <f>J40</f>
        <v/>
      </c>
      <c r="K44" s="70" t="str">
        <f>K40</f>
        <v/>
      </c>
      <c r="L44" s="70" t="b">
        <v>1</v>
      </c>
      <c r="M44" s="70" t="b">
        <v>1</v>
      </c>
      <c r="N44" s="70" t="s">
        <v>119</v>
      </c>
      <c r="O44" s="71" t="str">
        <f>CONCATENATE("Between|0.01|500.00|CAD|Fund Centre|"&amp;B44)</f>
        <v>Between|0.01|500.00|CAD|Fund Centre|0</v>
      </c>
      <c r="P44" s="68"/>
      <c r="Q44" s="68"/>
    </row>
    <row r="45" spans="1:17" hidden="1" x14ac:dyDescent="0.3">
      <c r="A45" s="63"/>
      <c r="B45" s="63">
        <f>B44</f>
        <v>0</v>
      </c>
      <c r="C45" s="63" t="s">
        <v>97</v>
      </c>
      <c r="D45" s="69" t="s">
        <v>118</v>
      </c>
      <c r="E45" s="70" t="s">
        <v>118</v>
      </c>
      <c r="F45" s="70" t="str">
        <f t="shared" si="9"/>
        <v>Fund Center: 0 $500.01 - $5000.00</v>
      </c>
      <c r="G45" s="70" t="str">
        <f t="shared" si="17"/>
        <v>Fund Center: 0 $500.01 - $5000.00</v>
      </c>
      <c r="H45" s="70" t="str">
        <f t="shared" si="17"/>
        <v>Fund Center: 0 $500.01 - $5000.00</v>
      </c>
      <c r="I45" s="70" t="str">
        <f>'USER SETUP'!E$10&amp;" "&amp;H45</f>
        <v xml:space="preserve"> Fund Center: 0 $500.01 - $5000.00</v>
      </c>
      <c r="J45" s="70" t="str">
        <f t="shared" ref="J45:K47" si="18">J41</f>
        <v/>
      </c>
      <c r="K45" s="70" t="str">
        <f t="shared" si="18"/>
        <v/>
      </c>
      <c r="L45" s="70" t="b">
        <v>1</v>
      </c>
      <c r="M45" s="70" t="b">
        <v>1</v>
      </c>
      <c r="N45" s="70" t="s">
        <v>119</v>
      </c>
      <c r="O45" s="71" t="str">
        <f>CONCATENATE("Between|500.01|5000.00|CAD|Fund Centre|"&amp;B45)</f>
        <v>Between|500.01|5000.00|CAD|Fund Centre|0</v>
      </c>
      <c r="P45" s="68"/>
      <c r="Q45" s="68"/>
    </row>
    <row r="46" spans="1:17" hidden="1" x14ac:dyDescent="0.3">
      <c r="A46" s="63"/>
      <c r="B46" s="63">
        <f>B44</f>
        <v>0</v>
      </c>
      <c r="C46" s="63" t="s">
        <v>98</v>
      </c>
      <c r="D46" s="69" t="s">
        <v>118</v>
      </c>
      <c r="E46" s="70" t="s">
        <v>118</v>
      </c>
      <c r="F46" s="70" t="str">
        <f t="shared" si="9"/>
        <v>Fund Center: 0 $5000.01 - $25000.00</v>
      </c>
      <c r="G46" s="70" t="str">
        <f t="shared" si="17"/>
        <v>Fund Center: 0 $5000.01 - $25000.00</v>
      </c>
      <c r="H46" s="70" t="str">
        <f t="shared" si="17"/>
        <v>Fund Center: 0 $5000.01 - $25000.00</v>
      </c>
      <c r="I46" s="70" t="str">
        <f>'USER SETUP'!E$10&amp;" "&amp;H46</f>
        <v xml:space="preserve"> Fund Center: 0 $5000.01 - $25000.00</v>
      </c>
      <c r="J46" s="70" t="str">
        <f t="shared" si="18"/>
        <v/>
      </c>
      <c r="K46" s="70" t="str">
        <f t="shared" si="18"/>
        <v/>
      </c>
      <c r="L46" s="70" t="b">
        <v>1</v>
      </c>
      <c r="M46" s="70" t="b">
        <v>1</v>
      </c>
      <c r="N46" s="70" t="s">
        <v>119</v>
      </c>
      <c r="O46" s="71" t="str">
        <f>CONCATENATE("Between|5000.01|25000.00|CAD|Fund Centre|"&amp;B46)</f>
        <v>Between|5000.01|25000.00|CAD|Fund Centre|0</v>
      </c>
      <c r="P46" s="68"/>
      <c r="Q46" s="68"/>
    </row>
    <row r="47" spans="1:17" hidden="1" x14ac:dyDescent="0.3">
      <c r="A47" s="63"/>
      <c r="B47" s="63">
        <f>B44</f>
        <v>0</v>
      </c>
      <c r="C47" s="63" t="s">
        <v>99</v>
      </c>
      <c r="D47" s="69" t="s">
        <v>118</v>
      </c>
      <c r="E47" s="70" t="s">
        <v>118</v>
      </c>
      <c r="F47" s="70" t="str">
        <f t="shared" si="9"/>
        <v>Fund Center: 0 $25000.00 - *</v>
      </c>
      <c r="G47" s="70" t="str">
        <f t="shared" si="17"/>
        <v>Fund Center: 0 $25000.00 - *</v>
      </c>
      <c r="H47" s="70" t="str">
        <f t="shared" si="17"/>
        <v>Fund Center: 0 $25000.00 - *</v>
      </c>
      <c r="I47" s="70" t="str">
        <f>'USER SETUP'!E$10&amp;" "&amp;H47</f>
        <v xml:space="preserve"> Fund Center: 0 $25000.00 - *</v>
      </c>
      <c r="J47" s="70" t="str">
        <f t="shared" si="18"/>
        <v/>
      </c>
      <c r="K47" s="70" t="str">
        <f t="shared" si="18"/>
        <v/>
      </c>
      <c r="L47" s="70" t="b">
        <v>1</v>
      </c>
      <c r="M47" s="70" t="b">
        <v>1</v>
      </c>
      <c r="N47" s="70" t="s">
        <v>119</v>
      </c>
      <c r="O47" s="71" t="str">
        <f>CONCATENATE("greaterThanOrEqualTo|25000.01|CAD|Fund Centre|"&amp;B47)</f>
        <v>greaterThanOrEqualTo|25000.01|CAD|Fund Centre|0</v>
      </c>
      <c r="P47" s="68"/>
      <c r="Q47" s="68"/>
    </row>
    <row r="48" spans="1:17" hidden="1" x14ac:dyDescent="0.3">
      <c r="A48" s="63">
        <v>9</v>
      </c>
      <c r="B48" s="63">
        <f>'Funds Center Workflow'!I19</f>
        <v>0</v>
      </c>
      <c r="C48" s="63" t="s">
        <v>96</v>
      </c>
      <c r="D48" s="69" t="s">
        <v>118</v>
      </c>
      <c r="E48" s="70" t="s">
        <v>118</v>
      </c>
      <c r="F48" s="70" t="str">
        <f t="shared" si="9"/>
        <v>Fund Center: 0 $0 - $500.00</v>
      </c>
      <c r="G48" s="70" t="str">
        <f t="shared" si="17"/>
        <v>Fund Center: 0 $0 - $500.00</v>
      </c>
      <c r="H48" s="70" t="str">
        <f t="shared" si="17"/>
        <v>Fund Center: 0 $0 - $500.00</v>
      </c>
      <c r="I48" s="70" t="str">
        <f>'USER SETUP'!E$10&amp;" "&amp;H48</f>
        <v xml:space="preserve"> Fund Center: 0 $0 - $500.00</v>
      </c>
      <c r="J48" s="70" t="str">
        <f>J44</f>
        <v/>
      </c>
      <c r="K48" s="70" t="str">
        <f>K44</f>
        <v/>
      </c>
      <c r="L48" s="70" t="b">
        <v>1</v>
      </c>
      <c r="M48" s="70" t="b">
        <v>1</v>
      </c>
      <c r="N48" s="70" t="s">
        <v>119</v>
      </c>
      <c r="O48" s="71" t="str">
        <f>CONCATENATE("Between|0.01|500.00|CAD|Fund Centre|"&amp;B48)</f>
        <v>Between|0.01|500.00|CAD|Fund Centre|0</v>
      </c>
      <c r="P48" s="68"/>
      <c r="Q48" s="68"/>
    </row>
    <row r="49" spans="1:17" hidden="1" x14ac:dyDescent="0.3">
      <c r="A49" s="63"/>
      <c r="B49" s="63">
        <f>B48</f>
        <v>0</v>
      </c>
      <c r="C49" s="63" t="s">
        <v>97</v>
      </c>
      <c r="D49" s="69" t="s">
        <v>118</v>
      </c>
      <c r="E49" s="70" t="s">
        <v>118</v>
      </c>
      <c r="F49" s="70" t="str">
        <f t="shared" si="9"/>
        <v>Fund Center: 0 $500.01 - $5000.00</v>
      </c>
      <c r="G49" s="70" t="str">
        <f t="shared" si="17"/>
        <v>Fund Center: 0 $500.01 - $5000.00</v>
      </c>
      <c r="H49" s="70" t="str">
        <f t="shared" si="17"/>
        <v>Fund Center: 0 $500.01 - $5000.00</v>
      </c>
      <c r="I49" s="70" t="str">
        <f>'USER SETUP'!E$10&amp;" "&amp;H49</f>
        <v xml:space="preserve"> Fund Center: 0 $500.01 - $5000.00</v>
      </c>
      <c r="J49" s="70" t="str">
        <f t="shared" ref="J49:K51" si="19">J45</f>
        <v/>
      </c>
      <c r="K49" s="70" t="str">
        <f t="shared" si="19"/>
        <v/>
      </c>
      <c r="L49" s="70" t="b">
        <v>1</v>
      </c>
      <c r="M49" s="70" t="b">
        <v>1</v>
      </c>
      <c r="N49" s="70" t="s">
        <v>119</v>
      </c>
      <c r="O49" s="71" t="str">
        <f>CONCATENATE("Between|500.01|5000.00|CAD|Fund Centre|"&amp;B49)</f>
        <v>Between|500.01|5000.00|CAD|Fund Centre|0</v>
      </c>
      <c r="P49" s="68"/>
      <c r="Q49" s="68"/>
    </row>
    <row r="50" spans="1:17" hidden="1" x14ac:dyDescent="0.3">
      <c r="A50" s="63"/>
      <c r="B50" s="63">
        <f>B48</f>
        <v>0</v>
      </c>
      <c r="C50" s="63" t="s">
        <v>98</v>
      </c>
      <c r="D50" s="69" t="s">
        <v>118</v>
      </c>
      <c r="E50" s="70" t="s">
        <v>118</v>
      </c>
      <c r="F50" s="70" t="str">
        <f t="shared" si="9"/>
        <v>Fund Center: 0 $5000.01 - $25000.00</v>
      </c>
      <c r="G50" s="70" t="str">
        <f t="shared" si="17"/>
        <v>Fund Center: 0 $5000.01 - $25000.00</v>
      </c>
      <c r="H50" s="70" t="str">
        <f t="shared" si="17"/>
        <v>Fund Center: 0 $5000.01 - $25000.00</v>
      </c>
      <c r="I50" s="70" t="str">
        <f>'USER SETUP'!E$10&amp;" "&amp;H50</f>
        <v xml:space="preserve"> Fund Center: 0 $5000.01 - $25000.00</v>
      </c>
      <c r="J50" s="70" t="str">
        <f t="shared" si="19"/>
        <v/>
      </c>
      <c r="K50" s="70" t="str">
        <f t="shared" si="19"/>
        <v/>
      </c>
      <c r="L50" s="70" t="b">
        <v>1</v>
      </c>
      <c r="M50" s="70" t="b">
        <v>1</v>
      </c>
      <c r="N50" s="70" t="s">
        <v>119</v>
      </c>
      <c r="O50" s="71" t="str">
        <f>CONCATENATE("Between|5000.01|25000.00|CAD|Fund Centre|"&amp;B50)</f>
        <v>Between|5000.01|25000.00|CAD|Fund Centre|0</v>
      </c>
      <c r="P50" s="68"/>
      <c r="Q50" s="68"/>
    </row>
    <row r="51" spans="1:17" hidden="1" x14ac:dyDescent="0.3">
      <c r="A51" s="63"/>
      <c r="B51" s="63">
        <f>B48</f>
        <v>0</v>
      </c>
      <c r="C51" s="63" t="s">
        <v>99</v>
      </c>
      <c r="D51" s="69" t="s">
        <v>118</v>
      </c>
      <c r="E51" s="70" t="s">
        <v>118</v>
      </c>
      <c r="F51" s="70" t="str">
        <f t="shared" si="9"/>
        <v>Fund Center: 0 $25000.00 - *</v>
      </c>
      <c r="G51" s="70" t="str">
        <f t="shared" si="17"/>
        <v>Fund Center: 0 $25000.00 - *</v>
      </c>
      <c r="H51" s="70" t="str">
        <f t="shared" si="17"/>
        <v>Fund Center: 0 $25000.00 - *</v>
      </c>
      <c r="I51" s="70" t="str">
        <f>'USER SETUP'!E$10&amp;" "&amp;H51</f>
        <v xml:space="preserve"> Fund Center: 0 $25000.00 - *</v>
      </c>
      <c r="J51" s="70" t="str">
        <f t="shared" si="19"/>
        <v/>
      </c>
      <c r="K51" s="70" t="str">
        <f t="shared" si="19"/>
        <v/>
      </c>
      <c r="L51" s="70" t="b">
        <v>1</v>
      </c>
      <c r="M51" s="70" t="b">
        <v>1</v>
      </c>
      <c r="N51" s="70" t="s">
        <v>119</v>
      </c>
      <c r="O51" s="71" t="str">
        <f>CONCATENATE("greaterThanOrEqualTo|25000.01|CAD|Fund Centre|"&amp;B51)</f>
        <v>greaterThanOrEqualTo|25000.01|CAD|Fund Centre|0</v>
      </c>
      <c r="P51" s="68"/>
      <c r="Q51" s="68"/>
    </row>
    <row r="52" spans="1:17" hidden="1" x14ac:dyDescent="0.3">
      <c r="A52" s="63">
        <v>10</v>
      </c>
      <c r="B52" s="63">
        <f>'Funds Center Workflow'!K19</f>
        <v>0</v>
      </c>
      <c r="C52" s="63" t="s">
        <v>96</v>
      </c>
      <c r="D52" s="69" t="s">
        <v>118</v>
      </c>
      <c r="E52" s="70" t="s">
        <v>118</v>
      </c>
      <c r="F52" s="70" t="str">
        <f t="shared" si="9"/>
        <v>Fund Center: 0 $0 - $500.00</v>
      </c>
      <c r="G52" s="70" t="str">
        <f t="shared" si="17"/>
        <v>Fund Center: 0 $0 - $500.00</v>
      </c>
      <c r="H52" s="70" t="str">
        <f t="shared" si="17"/>
        <v>Fund Center: 0 $0 - $500.00</v>
      </c>
      <c r="I52" s="70" t="str">
        <f>'USER SETUP'!E$10&amp;" "&amp;H52</f>
        <v xml:space="preserve"> Fund Center: 0 $0 - $500.00</v>
      </c>
      <c r="J52" s="70" t="str">
        <f>J48</f>
        <v/>
      </c>
      <c r="K52" s="70" t="str">
        <f>K48</f>
        <v/>
      </c>
      <c r="L52" s="70" t="b">
        <v>1</v>
      </c>
      <c r="M52" s="70" t="b">
        <v>1</v>
      </c>
      <c r="N52" s="70" t="s">
        <v>119</v>
      </c>
      <c r="O52" s="71" t="str">
        <f>CONCATENATE("Between|0.01|500.00|CAD|Fund Centre|"&amp;B52)</f>
        <v>Between|0.01|500.00|CAD|Fund Centre|0</v>
      </c>
      <c r="P52" s="68"/>
      <c r="Q52" s="68"/>
    </row>
    <row r="53" spans="1:17" hidden="1" x14ac:dyDescent="0.3">
      <c r="A53" s="63"/>
      <c r="B53" s="63">
        <f>B52</f>
        <v>0</v>
      </c>
      <c r="C53" s="63" t="s">
        <v>97</v>
      </c>
      <c r="D53" s="69" t="s">
        <v>118</v>
      </c>
      <c r="E53" s="70" t="s">
        <v>118</v>
      </c>
      <c r="F53" s="70" t="str">
        <f t="shared" si="9"/>
        <v>Fund Center: 0 $500.01 - $5000.00</v>
      </c>
      <c r="G53" s="70" t="str">
        <f t="shared" si="17"/>
        <v>Fund Center: 0 $500.01 - $5000.00</v>
      </c>
      <c r="H53" s="70" t="str">
        <f t="shared" si="17"/>
        <v>Fund Center: 0 $500.01 - $5000.00</v>
      </c>
      <c r="I53" s="70" t="str">
        <f>'USER SETUP'!E$10&amp;" "&amp;H53</f>
        <v xml:space="preserve"> Fund Center: 0 $500.01 - $5000.00</v>
      </c>
      <c r="J53" s="70" t="str">
        <f t="shared" ref="J53:K55" si="20">J49</f>
        <v/>
      </c>
      <c r="K53" s="70" t="str">
        <f t="shared" si="20"/>
        <v/>
      </c>
      <c r="L53" s="70" t="b">
        <v>1</v>
      </c>
      <c r="M53" s="70" t="b">
        <v>1</v>
      </c>
      <c r="N53" s="70" t="s">
        <v>119</v>
      </c>
      <c r="O53" s="71" t="str">
        <f>CONCATENATE("Between|500.01|5000.00|CAD|Fund Centre|"&amp;B53)</f>
        <v>Between|500.01|5000.00|CAD|Fund Centre|0</v>
      </c>
      <c r="P53" s="68"/>
      <c r="Q53" s="68"/>
    </row>
    <row r="54" spans="1:17" hidden="1" x14ac:dyDescent="0.3">
      <c r="A54" s="63"/>
      <c r="B54" s="63">
        <f>B52</f>
        <v>0</v>
      </c>
      <c r="C54" s="63" t="s">
        <v>98</v>
      </c>
      <c r="D54" s="69" t="s">
        <v>118</v>
      </c>
      <c r="E54" s="70" t="s">
        <v>118</v>
      </c>
      <c r="F54" s="70" t="str">
        <f t="shared" si="9"/>
        <v>Fund Center: 0 $5000.01 - $25000.00</v>
      </c>
      <c r="G54" s="70" t="str">
        <f t="shared" si="17"/>
        <v>Fund Center: 0 $5000.01 - $25000.00</v>
      </c>
      <c r="H54" s="70" t="str">
        <f t="shared" si="17"/>
        <v>Fund Center: 0 $5000.01 - $25000.00</v>
      </c>
      <c r="I54" s="70" t="str">
        <f>'USER SETUP'!E$10&amp;" "&amp;H54</f>
        <v xml:space="preserve"> Fund Center: 0 $5000.01 - $25000.00</v>
      </c>
      <c r="J54" s="70" t="str">
        <f t="shared" si="20"/>
        <v/>
      </c>
      <c r="K54" s="70" t="str">
        <f t="shared" si="20"/>
        <v/>
      </c>
      <c r="L54" s="70" t="b">
        <v>1</v>
      </c>
      <c r="M54" s="70" t="b">
        <v>1</v>
      </c>
      <c r="N54" s="70" t="s">
        <v>119</v>
      </c>
      <c r="O54" s="71" t="str">
        <f>CONCATENATE("Between|5000.01|25000.00|CAD|Fund Centre|"&amp;B54)</f>
        <v>Between|5000.01|25000.00|CAD|Fund Centre|0</v>
      </c>
      <c r="P54" s="68"/>
      <c r="Q54" s="68"/>
    </row>
    <row r="55" spans="1:17" hidden="1" x14ac:dyDescent="0.3">
      <c r="A55" s="63"/>
      <c r="B55" s="63">
        <f>B52</f>
        <v>0</v>
      </c>
      <c r="C55" s="63" t="s">
        <v>99</v>
      </c>
      <c r="D55" s="69" t="s">
        <v>118</v>
      </c>
      <c r="E55" s="70" t="s">
        <v>118</v>
      </c>
      <c r="F55" s="70" t="str">
        <f t="shared" si="9"/>
        <v>Fund Center: 0 $25000.00 - *</v>
      </c>
      <c r="G55" s="70" t="str">
        <f t="shared" si="17"/>
        <v>Fund Center: 0 $25000.00 - *</v>
      </c>
      <c r="H55" s="70" t="str">
        <f t="shared" si="17"/>
        <v>Fund Center: 0 $25000.00 - *</v>
      </c>
      <c r="I55" s="70" t="str">
        <f>'USER SETUP'!E$10&amp;" "&amp;H55</f>
        <v xml:space="preserve"> Fund Center: 0 $25000.00 - *</v>
      </c>
      <c r="J55" s="70" t="str">
        <f t="shared" si="20"/>
        <v/>
      </c>
      <c r="K55" s="70" t="str">
        <f t="shared" si="20"/>
        <v/>
      </c>
      <c r="L55" s="70" t="b">
        <v>1</v>
      </c>
      <c r="M55" s="70" t="b">
        <v>1</v>
      </c>
      <c r="N55" s="70" t="s">
        <v>119</v>
      </c>
      <c r="O55" s="71" t="str">
        <f>CONCATENATE("greaterThanOrEqualTo|25000.01|CAD|Fund Centre|"&amp;B55)</f>
        <v>greaterThanOrEqualTo|25000.01|CAD|Fund Centre|0</v>
      </c>
      <c r="P55" s="68"/>
      <c r="Q55" s="68"/>
    </row>
    <row r="56" spans="1:17" hidden="1" x14ac:dyDescent="0.3">
      <c r="A56" s="63">
        <v>11</v>
      </c>
      <c r="B56" s="63">
        <f>'Funds Center Workflow'!C20</f>
        <v>0</v>
      </c>
      <c r="C56" s="63" t="s">
        <v>96</v>
      </c>
      <c r="D56" s="69" t="s">
        <v>118</v>
      </c>
      <c r="E56" s="70" t="s">
        <v>118</v>
      </c>
      <c r="F56" s="70" t="str">
        <f t="shared" si="9"/>
        <v>Fund Center: 0 $0 - $500.00</v>
      </c>
      <c r="G56" s="70" t="str">
        <f t="shared" si="17"/>
        <v>Fund Center: 0 $0 - $500.00</v>
      </c>
      <c r="H56" s="70" t="str">
        <f t="shared" si="17"/>
        <v>Fund Center: 0 $0 - $500.00</v>
      </c>
      <c r="I56" s="70" t="str">
        <f>'USER SETUP'!E$10&amp;" "&amp;H56</f>
        <v xml:space="preserve"> Fund Center: 0 $0 - $500.00</v>
      </c>
      <c r="J56" s="70" t="str">
        <f>J52</f>
        <v/>
      </c>
      <c r="K56" s="70" t="str">
        <f>K52</f>
        <v/>
      </c>
      <c r="L56" s="70" t="b">
        <v>1</v>
      </c>
      <c r="M56" s="70" t="b">
        <v>1</v>
      </c>
      <c r="N56" s="70" t="s">
        <v>119</v>
      </c>
      <c r="O56" s="71" t="str">
        <f>CONCATENATE("Between|0.01|500.00|CAD|Fund Centre|"&amp;B56)</f>
        <v>Between|0.01|500.00|CAD|Fund Centre|0</v>
      </c>
      <c r="P56" s="68"/>
      <c r="Q56" s="68"/>
    </row>
    <row r="57" spans="1:17" hidden="1" x14ac:dyDescent="0.3">
      <c r="A57" s="63"/>
      <c r="B57" s="63">
        <f>B56</f>
        <v>0</v>
      </c>
      <c r="C57" s="63" t="s">
        <v>97</v>
      </c>
      <c r="D57" s="69" t="s">
        <v>118</v>
      </c>
      <c r="E57" s="70" t="s">
        <v>118</v>
      </c>
      <c r="F57" s="70" t="str">
        <f t="shared" si="9"/>
        <v>Fund Center: 0 $500.01 - $5000.00</v>
      </c>
      <c r="G57" s="70" t="str">
        <f t="shared" si="17"/>
        <v>Fund Center: 0 $500.01 - $5000.00</v>
      </c>
      <c r="H57" s="70" t="str">
        <f t="shared" si="17"/>
        <v>Fund Center: 0 $500.01 - $5000.00</v>
      </c>
      <c r="I57" s="70" t="str">
        <f>'USER SETUP'!E$10&amp;" "&amp;H57</f>
        <v xml:space="preserve"> Fund Center: 0 $500.01 - $5000.00</v>
      </c>
      <c r="J57" s="70" t="str">
        <f t="shared" ref="J57:K59" si="21">J53</f>
        <v/>
      </c>
      <c r="K57" s="70" t="str">
        <f t="shared" si="21"/>
        <v/>
      </c>
      <c r="L57" s="70" t="b">
        <v>1</v>
      </c>
      <c r="M57" s="70" t="b">
        <v>1</v>
      </c>
      <c r="N57" s="70" t="s">
        <v>119</v>
      </c>
      <c r="O57" s="71" t="str">
        <f>CONCATENATE("Between|500.01|5000.00|CAD|Fund Centre|"&amp;B57)</f>
        <v>Between|500.01|5000.00|CAD|Fund Centre|0</v>
      </c>
      <c r="P57" s="68"/>
      <c r="Q57" s="68"/>
    </row>
    <row r="58" spans="1:17" hidden="1" x14ac:dyDescent="0.3">
      <c r="A58" s="63"/>
      <c r="B58" s="63">
        <f>B56</f>
        <v>0</v>
      </c>
      <c r="C58" s="63" t="s">
        <v>98</v>
      </c>
      <c r="D58" s="69" t="s">
        <v>118</v>
      </c>
      <c r="E58" s="70" t="s">
        <v>118</v>
      </c>
      <c r="F58" s="70" t="str">
        <f t="shared" si="9"/>
        <v>Fund Center: 0 $5000.01 - $25000.00</v>
      </c>
      <c r="G58" s="70" t="str">
        <f t="shared" si="17"/>
        <v>Fund Center: 0 $5000.01 - $25000.00</v>
      </c>
      <c r="H58" s="70" t="str">
        <f t="shared" si="17"/>
        <v>Fund Center: 0 $5000.01 - $25000.00</v>
      </c>
      <c r="I58" s="70" t="str">
        <f>'USER SETUP'!E$10&amp;" "&amp;H58</f>
        <v xml:space="preserve"> Fund Center: 0 $5000.01 - $25000.00</v>
      </c>
      <c r="J58" s="70" t="str">
        <f t="shared" si="21"/>
        <v/>
      </c>
      <c r="K58" s="70" t="str">
        <f t="shared" si="21"/>
        <v/>
      </c>
      <c r="L58" s="70" t="b">
        <v>1</v>
      </c>
      <c r="M58" s="70" t="b">
        <v>1</v>
      </c>
      <c r="N58" s="70" t="s">
        <v>119</v>
      </c>
      <c r="O58" s="71" t="str">
        <f>CONCATENATE("Between|5000.01|25000.00|CAD|Fund Centre|"&amp;B58)</f>
        <v>Between|5000.01|25000.00|CAD|Fund Centre|0</v>
      </c>
      <c r="P58" s="68"/>
      <c r="Q58" s="68"/>
    </row>
    <row r="59" spans="1:17" hidden="1" x14ac:dyDescent="0.3">
      <c r="A59" s="63"/>
      <c r="B59" s="63">
        <f>B56</f>
        <v>0</v>
      </c>
      <c r="C59" s="63" t="s">
        <v>99</v>
      </c>
      <c r="D59" s="69" t="s">
        <v>118</v>
      </c>
      <c r="E59" s="70" t="s">
        <v>118</v>
      </c>
      <c r="F59" s="70" t="str">
        <f t="shared" si="9"/>
        <v>Fund Center: 0 $25000.00 - *</v>
      </c>
      <c r="G59" s="70" t="str">
        <f t="shared" si="17"/>
        <v>Fund Center: 0 $25000.00 - *</v>
      </c>
      <c r="H59" s="70" t="str">
        <f t="shared" si="17"/>
        <v>Fund Center: 0 $25000.00 - *</v>
      </c>
      <c r="I59" s="70" t="str">
        <f>'USER SETUP'!E$10&amp;" "&amp;H59</f>
        <v xml:space="preserve"> Fund Center: 0 $25000.00 - *</v>
      </c>
      <c r="J59" s="70" t="str">
        <f t="shared" si="21"/>
        <v/>
      </c>
      <c r="K59" s="70" t="str">
        <f t="shared" si="21"/>
        <v/>
      </c>
      <c r="L59" s="70" t="b">
        <v>1</v>
      </c>
      <c r="M59" s="70" t="b">
        <v>1</v>
      </c>
      <c r="N59" s="70" t="s">
        <v>119</v>
      </c>
      <c r="O59" s="71" t="str">
        <f>CONCATENATE("greaterThanOrEqualTo|25000.01|CAD|Fund Centre|"&amp;B59)</f>
        <v>greaterThanOrEqualTo|25000.01|CAD|Fund Centre|0</v>
      </c>
      <c r="P59" s="68"/>
      <c r="Q59" s="68"/>
    </row>
    <row r="60" spans="1:17" hidden="1" x14ac:dyDescent="0.3">
      <c r="A60" s="63">
        <v>12</v>
      </c>
      <c r="B60" s="63">
        <f>'Funds Center Workflow'!E20</f>
        <v>0</v>
      </c>
      <c r="C60" s="63" t="s">
        <v>96</v>
      </c>
      <c r="D60" s="69" t="s">
        <v>118</v>
      </c>
      <c r="E60" s="70" t="s">
        <v>118</v>
      </c>
      <c r="F60" s="70" t="str">
        <f t="shared" si="9"/>
        <v>Fund Center: 0 $0 - $500.00</v>
      </c>
      <c r="G60" s="70" t="str">
        <f t="shared" si="17"/>
        <v>Fund Center: 0 $0 - $500.00</v>
      </c>
      <c r="H60" s="70" t="str">
        <f t="shared" si="17"/>
        <v>Fund Center: 0 $0 - $500.00</v>
      </c>
      <c r="I60" s="70" t="str">
        <f>'USER SETUP'!E$10&amp;" "&amp;H60</f>
        <v xml:space="preserve"> Fund Center: 0 $0 - $500.00</v>
      </c>
      <c r="J60" s="70" t="str">
        <f>J56</f>
        <v/>
      </c>
      <c r="K60" s="70" t="str">
        <f>K56</f>
        <v/>
      </c>
      <c r="L60" s="70" t="b">
        <v>1</v>
      </c>
      <c r="M60" s="70" t="b">
        <v>1</v>
      </c>
      <c r="N60" s="70" t="s">
        <v>119</v>
      </c>
      <c r="O60" s="71" t="str">
        <f>CONCATENATE("Between|0.01|500.00|CAD|Fund Centre|"&amp;B60)</f>
        <v>Between|0.01|500.00|CAD|Fund Centre|0</v>
      </c>
      <c r="P60" s="68"/>
      <c r="Q60" s="68"/>
    </row>
    <row r="61" spans="1:17" hidden="1" x14ac:dyDescent="0.3">
      <c r="A61" s="63"/>
      <c r="B61" s="63">
        <f>B60</f>
        <v>0</v>
      </c>
      <c r="C61" s="63" t="s">
        <v>97</v>
      </c>
      <c r="D61" s="69" t="s">
        <v>118</v>
      </c>
      <c r="E61" s="70" t="s">
        <v>118</v>
      </c>
      <c r="F61" s="70" t="str">
        <f t="shared" si="9"/>
        <v>Fund Center: 0 $500.01 - $5000.00</v>
      </c>
      <c r="G61" s="70" t="str">
        <f t="shared" si="17"/>
        <v>Fund Center: 0 $500.01 - $5000.00</v>
      </c>
      <c r="H61" s="70" t="str">
        <f t="shared" si="17"/>
        <v>Fund Center: 0 $500.01 - $5000.00</v>
      </c>
      <c r="I61" s="70" t="str">
        <f>'USER SETUP'!E$10&amp;" "&amp;H61</f>
        <v xml:space="preserve"> Fund Center: 0 $500.01 - $5000.00</v>
      </c>
      <c r="J61" s="70" t="str">
        <f t="shared" ref="J61:K63" si="22">J57</f>
        <v/>
      </c>
      <c r="K61" s="70" t="str">
        <f t="shared" si="22"/>
        <v/>
      </c>
      <c r="L61" s="70" t="b">
        <v>1</v>
      </c>
      <c r="M61" s="70" t="b">
        <v>1</v>
      </c>
      <c r="N61" s="70" t="s">
        <v>119</v>
      </c>
      <c r="O61" s="71" t="str">
        <f>CONCATENATE("Between|500.01|5000.00|CAD|Fund Centre|"&amp;B61)</f>
        <v>Between|500.01|5000.00|CAD|Fund Centre|0</v>
      </c>
      <c r="P61" s="68"/>
      <c r="Q61" s="68"/>
    </row>
    <row r="62" spans="1:17" hidden="1" x14ac:dyDescent="0.3">
      <c r="A62" s="63"/>
      <c r="B62" s="63">
        <f>B60</f>
        <v>0</v>
      </c>
      <c r="C62" s="63" t="s">
        <v>98</v>
      </c>
      <c r="D62" s="69" t="s">
        <v>118</v>
      </c>
      <c r="E62" s="70" t="s">
        <v>118</v>
      </c>
      <c r="F62" s="70" t="str">
        <f t="shared" si="9"/>
        <v>Fund Center: 0 $5000.01 - $25000.00</v>
      </c>
      <c r="G62" s="70" t="str">
        <f t="shared" si="17"/>
        <v>Fund Center: 0 $5000.01 - $25000.00</v>
      </c>
      <c r="H62" s="70" t="str">
        <f t="shared" si="17"/>
        <v>Fund Center: 0 $5000.01 - $25000.00</v>
      </c>
      <c r="I62" s="70" t="str">
        <f>'USER SETUP'!E$10&amp;" "&amp;H62</f>
        <v xml:space="preserve"> Fund Center: 0 $5000.01 - $25000.00</v>
      </c>
      <c r="J62" s="70" t="str">
        <f t="shared" si="22"/>
        <v/>
      </c>
      <c r="K62" s="70" t="str">
        <f t="shared" si="22"/>
        <v/>
      </c>
      <c r="L62" s="70" t="b">
        <v>1</v>
      </c>
      <c r="M62" s="70" t="b">
        <v>1</v>
      </c>
      <c r="N62" s="70" t="s">
        <v>119</v>
      </c>
      <c r="O62" s="71" t="str">
        <f>CONCATENATE("Between|5000.01|25000.00|CAD|Fund Centre|"&amp;B62)</f>
        <v>Between|5000.01|25000.00|CAD|Fund Centre|0</v>
      </c>
      <c r="P62" s="68"/>
      <c r="Q62" s="68"/>
    </row>
    <row r="63" spans="1:17" hidden="1" x14ac:dyDescent="0.3">
      <c r="A63" s="63"/>
      <c r="B63" s="63">
        <f>B60</f>
        <v>0</v>
      </c>
      <c r="C63" s="63" t="s">
        <v>99</v>
      </c>
      <c r="D63" s="69" t="s">
        <v>118</v>
      </c>
      <c r="E63" s="70" t="s">
        <v>118</v>
      </c>
      <c r="F63" s="70" t="str">
        <f t="shared" si="9"/>
        <v>Fund Center: 0 $25000.00 - *</v>
      </c>
      <c r="G63" s="70" t="str">
        <f t="shared" si="17"/>
        <v>Fund Center: 0 $25000.00 - *</v>
      </c>
      <c r="H63" s="70" t="str">
        <f t="shared" si="17"/>
        <v>Fund Center: 0 $25000.00 - *</v>
      </c>
      <c r="I63" s="70" t="str">
        <f>'USER SETUP'!E$10&amp;" "&amp;H63</f>
        <v xml:space="preserve"> Fund Center: 0 $25000.00 - *</v>
      </c>
      <c r="J63" s="70" t="str">
        <f t="shared" si="22"/>
        <v/>
      </c>
      <c r="K63" s="70" t="str">
        <f t="shared" si="22"/>
        <v/>
      </c>
      <c r="L63" s="70" t="b">
        <v>1</v>
      </c>
      <c r="M63" s="70" t="b">
        <v>1</v>
      </c>
      <c r="N63" s="70" t="s">
        <v>119</v>
      </c>
      <c r="O63" s="71" t="str">
        <f>CONCATENATE("greaterThanOrEqualTo|25000.01|CAD|Fund Centre|"&amp;B63)</f>
        <v>greaterThanOrEqualTo|25000.01|CAD|Fund Centre|0</v>
      </c>
      <c r="P63" s="68"/>
      <c r="Q63" s="68"/>
    </row>
    <row r="64" spans="1:17" hidden="1" x14ac:dyDescent="0.3">
      <c r="A64" s="63">
        <v>13</v>
      </c>
      <c r="B64" s="63">
        <f>'Funds Center Workflow'!G20</f>
        <v>0</v>
      </c>
      <c r="C64" s="63" t="s">
        <v>96</v>
      </c>
      <c r="D64" s="69" t="s">
        <v>118</v>
      </c>
      <c r="E64" s="70" t="s">
        <v>118</v>
      </c>
      <c r="F64" s="70" t="str">
        <f t="shared" si="9"/>
        <v>Fund Center: 0 $0 - $500.00</v>
      </c>
      <c r="G64" s="70" t="str">
        <f t="shared" si="17"/>
        <v>Fund Center: 0 $0 - $500.00</v>
      </c>
      <c r="H64" s="70" t="str">
        <f t="shared" si="17"/>
        <v>Fund Center: 0 $0 - $500.00</v>
      </c>
      <c r="I64" s="70" t="str">
        <f>'USER SETUP'!E$10&amp;" "&amp;H64</f>
        <v xml:space="preserve"> Fund Center: 0 $0 - $500.00</v>
      </c>
      <c r="J64" s="70" t="str">
        <f>J60</f>
        <v/>
      </c>
      <c r="K64" s="70" t="str">
        <f>K60</f>
        <v/>
      </c>
      <c r="L64" s="70" t="b">
        <v>1</v>
      </c>
      <c r="M64" s="70" t="b">
        <v>1</v>
      </c>
      <c r="N64" s="70" t="s">
        <v>119</v>
      </c>
      <c r="O64" s="71" t="str">
        <f>CONCATENATE("Between|0.01|500.00|CAD|Fund Centre|"&amp;B64)</f>
        <v>Between|0.01|500.00|CAD|Fund Centre|0</v>
      </c>
      <c r="P64" s="68"/>
      <c r="Q64" s="68"/>
    </row>
    <row r="65" spans="1:17" hidden="1" x14ac:dyDescent="0.3">
      <c r="A65" s="63"/>
      <c r="B65" s="63">
        <f>B64</f>
        <v>0</v>
      </c>
      <c r="C65" s="63" t="s">
        <v>97</v>
      </c>
      <c r="D65" s="69" t="s">
        <v>118</v>
      </c>
      <c r="E65" s="70" t="s">
        <v>118</v>
      </c>
      <c r="F65" s="70" t="str">
        <f t="shared" si="9"/>
        <v>Fund Center: 0 $500.01 - $5000.00</v>
      </c>
      <c r="G65" s="70" t="str">
        <f t="shared" si="17"/>
        <v>Fund Center: 0 $500.01 - $5000.00</v>
      </c>
      <c r="H65" s="70" t="str">
        <f t="shared" si="17"/>
        <v>Fund Center: 0 $500.01 - $5000.00</v>
      </c>
      <c r="I65" s="70" t="str">
        <f>'USER SETUP'!E$10&amp;" "&amp;H65</f>
        <v xml:space="preserve"> Fund Center: 0 $500.01 - $5000.00</v>
      </c>
      <c r="J65" s="70" t="str">
        <f t="shared" ref="J65:K67" si="23">J61</f>
        <v/>
      </c>
      <c r="K65" s="70" t="str">
        <f t="shared" si="23"/>
        <v/>
      </c>
      <c r="L65" s="70" t="b">
        <v>1</v>
      </c>
      <c r="M65" s="70" t="b">
        <v>1</v>
      </c>
      <c r="N65" s="70" t="s">
        <v>119</v>
      </c>
      <c r="O65" s="71" t="str">
        <f>CONCATENATE("Between|500.01|5000.00|CAD|Fund Centre|"&amp;B65)</f>
        <v>Between|500.01|5000.00|CAD|Fund Centre|0</v>
      </c>
      <c r="P65" s="68"/>
      <c r="Q65" s="68"/>
    </row>
    <row r="66" spans="1:17" hidden="1" x14ac:dyDescent="0.3">
      <c r="A66" s="63"/>
      <c r="B66" s="63">
        <f>B64</f>
        <v>0</v>
      </c>
      <c r="C66" s="63" t="s">
        <v>98</v>
      </c>
      <c r="D66" s="69" t="s">
        <v>118</v>
      </c>
      <c r="E66" s="70" t="s">
        <v>118</v>
      </c>
      <c r="F66" s="70" t="str">
        <f t="shared" si="9"/>
        <v>Fund Center: 0 $5000.01 - $25000.00</v>
      </c>
      <c r="G66" s="70" t="str">
        <f t="shared" si="17"/>
        <v>Fund Center: 0 $5000.01 - $25000.00</v>
      </c>
      <c r="H66" s="70" t="str">
        <f t="shared" si="17"/>
        <v>Fund Center: 0 $5000.01 - $25000.00</v>
      </c>
      <c r="I66" s="70" t="str">
        <f>'USER SETUP'!E$10&amp;" "&amp;H66</f>
        <v xml:space="preserve"> Fund Center: 0 $5000.01 - $25000.00</v>
      </c>
      <c r="J66" s="70" t="str">
        <f t="shared" si="23"/>
        <v/>
      </c>
      <c r="K66" s="70" t="str">
        <f t="shared" si="23"/>
        <v/>
      </c>
      <c r="L66" s="70" t="b">
        <v>1</v>
      </c>
      <c r="M66" s="70" t="b">
        <v>1</v>
      </c>
      <c r="N66" s="70" t="s">
        <v>119</v>
      </c>
      <c r="O66" s="71" t="str">
        <f>CONCATENATE("Between|5000.01|25000.00|CAD|Fund Centre|"&amp;B66)</f>
        <v>Between|5000.01|25000.00|CAD|Fund Centre|0</v>
      </c>
      <c r="P66" s="68"/>
      <c r="Q66" s="68"/>
    </row>
    <row r="67" spans="1:17" hidden="1" x14ac:dyDescent="0.3">
      <c r="A67" s="63"/>
      <c r="B67" s="63">
        <f>B64</f>
        <v>0</v>
      </c>
      <c r="C67" s="63" t="s">
        <v>99</v>
      </c>
      <c r="D67" s="69" t="s">
        <v>118</v>
      </c>
      <c r="E67" s="70" t="s">
        <v>118</v>
      </c>
      <c r="F67" s="70" t="str">
        <f t="shared" si="9"/>
        <v>Fund Center: 0 $25000.00 - *</v>
      </c>
      <c r="G67" s="70" t="str">
        <f t="shared" si="17"/>
        <v>Fund Center: 0 $25000.00 - *</v>
      </c>
      <c r="H67" s="70" t="str">
        <f t="shared" si="17"/>
        <v>Fund Center: 0 $25000.00 - *</v>
      </c>
      <c r="I67" s="70" t="str">
        <f>'USER SETUP'!E$10&amp;" "&amp;H67</f>
        <v xml:space="preserve"> Fund Center: 0 $25000.00 - *</v>
      </c>
      <c r="J67" s="70" t="str">
        <f t="shared" si="23"/>
        <v/>
      </c>
      <c r="K67" s="70" t="str">
        <f t="shared" si="23"/>
        <v/>
      </c>
      <c r="L67" s="70" t="b">
        <v>1</v>
      </c>
      <c r="M67" s="70" t="b">
        <v>1</v>
      </c>
      <c r="N67" s="70" t="s">
        <v>119</v>
      </c>
      <c r="O67" s="71" t="str">
        <f>CONCATENATE("greaterThanOrEqualTo|25000.01|CAD|Fund Centre|"&amp;B67)</f>
        <v>greaterThanOrEqualTo|25000.01|CAD|Fund Centre|0</v>
      </c>
      <c r="P67" s="68"/>
      <c r="Q67" s="68"/>
    </row>
    <row r="68" spans="1:17" hidden="1" x14ac:dyDescent="0.3">
      <c r="A68" s="63">
        <v>14</v>
      </c>
      <c r="B68" s="63">
        <f>'Funds Center Workflow'!I20</f>
        <v>0</v>
      </c>
      <c r="C68" s="63" t="s">
        <v>96</v>
      </c>
      <c r="D68" s="69" t="s">
        <v>118</v>
      </c>
      <c r="E68" s="70" t="s">
        <v>118</v>
      </c>
      <c r="F68" s="70" t="str">
        <f t="shared" si="9"/>
        <v>Fund Center: 0 $0 - $500.00</v>
      </c>
      <c r="G68" s="70" t="str">
        <f t="shared" si="17"/>
        <v>Fund Center: 0 $0 - $500.00</v>
      </c>
      <c r="H68" s="70" t="str">
        <f t="shared" si="17"/>
        <v>Fund Center: 0 $0 - $500.00</v>
      </c>
      <c r="I68" s="70" t="str">
        <f>'USER SETUP'!E$10&amp;" "&amp;H68</f>
        <v xml:space="preserve"> Fund Center: 0 $0 - $500.00</v>
      </c>
      <c r="J68" s="70" t="str">
        <f>J64</f>
        <v/>
      </c>
      <c r="K68" s="70" t="str">
        <f>K64</f>
        <v/>
      </c>
      <c r="L68" s="70" t="b">
        <v>1</v>
      </c>
      <c r="M68" s="70" t="b">
        <v>1</v>
      </c>
      <c r="N68" s="70" t="s">
        <v>119</v>
      </c>
      <c r="O68" s="71" t="str">
        <f>CONCATENATE("Between|0.01|500.00|CAD|Fund Centre|"&amp;B68)</f>
        <v>Between|0.01|500.00|CAD|Fund Centre|0</v>
      </c>
      <c r="P68" s="68"/>
      <c r="Q68" s="68"/>
    </row>
    <row r="69" spans="1:17" hidden="1" x14ac:dyDescent="0.3">
      <c r="A69" s="63"/>
      <c r="B69" s="63">
        <f>B68</f>
        <v>0</v>
      </c>
      <c r="C69" s="63" t="s">
        <v>97</v>
      </c>
      <c r="D69" s="69" t="s">
        <v>118</v>
      </c>
      <c r="E69" s="70" t="s">
        <v>118</v>
      </c>
      <c r="F69" s="70" t="str">
        <f t="shared" si="9"/>
        <v>Fund Center: 0 $500.01 - $5000.00</v>
      </c>
      <c r="G69" s="70" t="str">
        <f t="shared" si="17"/>
        <v>Fund Center: 0 $500.01 - $5000.00</v>
      </c>
      <c r="H69" s="70" t="str">
        <f t="shared" si="17"/>
        <v>Fund Center: 0 $500.01 - $5000.00</v>
      </c>
      <c r="I69" s="70" t="str">
        <f>'USER SETUP'!E$10&amp;" "&amp;H69</f>
        <v xml:space="preserve"> Fund Center: 0 $500.01 - $5000.00</v>
      </c>
      <c r="J69" s="70" t="str">
        <f t="shared" ref="J69:K71" si="24">J65</f>
        <v/>
      </c>
      <c r="K69" s="70" t="str">
        <f t="shared" si="24"/>
        <v/>
      </c>
      <c r="L69" s="70" t="b">
        <v>1</v>
      </c>
      <c r="M69" s="70" t="b">
        <v>1</v>
      </c>
      <c r="N69" s="70" t="s">
        <v>119</v>
      </c>
      <c r="O69" s="71" t="str">
        <f>CONCATENATE("Between|500.01|5000.00|CAD|Fund Centre|"&amp;B69)</f>
        <v>Between|500.01|5000.00|CAD|Fund Centre|0</v>
      </c>
      <c r="P69" s="68"/>
      <c r="Q69" s="68"/>
    </row>
    <row r="70" spans="1:17" hidden="1" x14ac:dyDescent="0.3">
      <c r="A70" s="63"/>
      <c r="B70" s="63">
        <f>B68</f>
        <v>0</v>
      </c>
      <c r="C70" s="63" t="s">
        <v>98</v>
      </c>
      <c r="D70" s="69" t="s">
        <v>118</v>
      </c>
      <c r="E70" s="70" t="s">
        <v>118</v>
      </c>
      <c r="F70" s="70" t="str">
        <f t="shared" si="9"/>
        <v>Fund Center: 0 $5000.01 - $25000.00</v>
      </c>
      <c r="G70" s="70" t="str">
        <f t="shared" si="17"/>
        <v>Fund Center: 0 $5000.01 - $25000.00</v>
      </c>
      <c r="H70" s="70" t="str">
        <f t="shared" si="17"/>
        <v>Fund Center: 0 $5000.01 - $25000.00</v>
      </c>
      <c r="I70" s="70" t="str">
        <f>'USER SETUP'!E$10&amp;" "&amp;H70</f>
        <v xml:space="preserve"> Fund Center: 0 $5000.01 - $25000.00</v>
      </c>
      <c r="J70" s="70" t="str">
        <f t="shared" si="24"/>
        <v/>
      </c>
      <c r="K70" s="70" t="str">
        <f t="shared" si="24"/>
        <v/>
      </c>
      <c r="L70" s="70" t="b">
        <v>1</v>
      </c>
      <c r="M70" s="70" t="b">
        <v>1</v>
      </c>
      <c r="N70" s="70" t="s">
        <v>119</v>
      </c>
      <c r="O70" s="71" t="str">
        <f>CONCATENATE("Between|5000.01|25000.00|CAD|Fund Centre|"&amp;B70)</f>
        <v>Between|5000.01|25000.00|CAD|Fund Centre|0</v>
      </c>
      <c r="P70" s="68"/>
      <c r="Q70" s="68"/>
    </row>
    <row r="71" spans="1:17" hidden="1" x14ac:dyDescent="0.3">
      <c r="A71" s="63"/>
      <c r="B71" s="63">
        <f>B68</f>
        <v>0</v>
      </c>
      <c r="C71" s="63" t="s">
        <v>99</v>
      </c>
      <c r="D71" s="69" t="s">
        <v>118</v>
      </c>
      <c r="E71" s="70" t="s">
        <v>118</v>
      </c>
      <c r="F71" s="70" t="str">
        <f t="shared" si="9"/>
        <v>Fund Center: 0 $25000.00 - *</v>
      </c>
      <c r="G71" s="70" t="str">
        <f t="shared" si="17"/>
        <v>Fund Center: 0 $25000.00 - *</v>
      </c>
      <c r="H71" s="70" t="str">
        <f t="shared" si="17"/>
        <v>Fund Center: 0 $25000.00 - *</v>
      </c>
      <c r="I71" s="70" t="str">
        <f>'USER SETUP'!E$10&amp;" "&amp;H71</f>
        <v xml:space="preserve"> Fund Center: 0 $25000.00 - *</v>
      </c>
      <c r="J71" s="70" t="str">
        <f t="shared" si="24"/>
        <v/>
      </c>
      <c r="K71" s="70" t="str">
        <f t="shared" si="24"/>
        <v/>
      </c>
      <c r="L71" s="70" t="b">
        <v>1</v>
      </c>
      <c r="M71" s="70" t="b">
        <v>1</v>
      </c>
      <c r="N71" s="70" t="s">
        <v>119</v>
      </c>
      <c r="O71" s="71" t="str">
        <f>CONCATENATE("greaterThanOrEqualTo|25000.01|CAD|Fund Centre|"&amp;B71)</f>
        <v>greaterThanOrEqualTo|25000.01|CAD|Fund Centre|0</v>
      </c>
      <c r="P71" s="68"/>
      <c r="Q71" s="68"/>
    </row>
    <row r="72" spans="1:17" hidden="1" x14ac:dyDescent="0.3">
      <c r="A72" s="63">
        <v>15</v>
      </c>
      <c r="B72" s="63">
        <f>'Funds Center Workflow'!K20</f>
        <v>0</v>
      </c>
      <c r="C72" s="63" t="s">
        <v>96</v>
      </c>
      <c r="D72" s="69" t="s">
        <v>118</v>
      </c>
      <c r="E72" s="70" t="s">
        <v>118</v>
      </c>
      <c r="F72" s="70" t="str">
        <f t="shared" si="9"/>
        <v>Fund Center: 0 $0 - $500.00</v>
      </c>
      <c r="G72" s="70" t="str">
        <f t="shared" si="17"/>
        <v>Fund Center: 0 $0 - $500.00</v>
      </c>
      <c r="H72" s="70" t="str">
        <f t="shared" si="17"/>
        <v>Fund Center: 0 $0 - $500.00</v>
      </c>
      <c r="I72" s="70" t="str">
        <f>'USER SETUP'!E$10&amp;" "&amp;H72</f>
        <v xml:space="preserve"> Fund Center: 0 $0 - $500.00</v>
      </c>
      <c r="J72" s="70" t="str">
        <f>J68</f>
        <v/>
      </c>
      <c r="K72" s="70" t="str">
        <f>K68</f>
        <v/>
      </c>
      <c r="L72" s="70" t="b">
        <v>1</v>
      </c>
      <c r="M72" s="70" t="b">
        <v>1</v>
      </c>
      <c r="N72" s="70" t="s">
        <v>119</v>
      </c>
      <c r="O72" s="71" t="str">
        <f>CONCATENATE("Between|0.01|500.00|CAD|Fund Centre|"&amp;B72)</f>
        <v>Between|0.01|500.00|CAD|Fund Centre|0</v>
      </c>
      <c r="P72" s="68"/>
      <c r="Q72" s="68"/>
    </row>
    <row r="73" spans="1:17" hidden="1" x14ac:dyDescent="0.3">
      <c r="A73" s="63"/>
      <c r="B73" s="63">
        <f>B72</f>
        <v>0</v>
      </c>
      <c r="C73" s="63" t="s">
        <v>97</v>
      </c>
      <c r="D73" s="69" t="s">
        <v>118</v>
      </c>
      <c r="E73" s="70" t="s">
        <v>118</v>
      </c>
      <c r="F73" s="70" t="str">
        <f t="shared" si="9"/>
        <v>Fund Center: 0 $500.01 - $5000.00</v>
      </c>
      <c r="G73" s="70" t="str">
        <f t="shared" si="17"/>
        <v>Fund Center: 0 $500.01 - $5000.00</v>
      </c>
      <c r="H73" s="70" t="str">
        <f t="shared" si="17"/>
        <v>Fund Center: 0 $500.01 - $5000.00</v>
      </c>
      <c r="I73" s="70" t="str">
        <f>'USER SETUP'!E$10&amp;" "&amp;H73</f>
        <v xml:space="preserve"> Fund Center: 0 $500.01 - $5000.00</v>
      </c>
      <c r="J73" s="70" t="str">
        <f t="shared" ref="J73:K75" si="25">J69</f>
        <v/>
      </c>
      <c r="K73" s="70" t="str">
        <f t="shared" si="25"/>
        <v/>
      </c>
      <c r="L73" s="70" t="b">
        <v>1</v>
      </c>
      <c r="M73" s="70" t="b">
        <v>1</v>
      </c>
      <c r="N73" s="70" t="s">
        <v>119</v>
      </c>
      <c r="O73" s="71" t="str">
        <f>CONCATENATE("Between|500.01|5000.00|CAD|Fund Centre|"&amp;B73)</f>
        <v>Between|500.01|5000.00|CAD|Fund Centre|0</v>
      </c>
      <c r="P73" s="68"/>
      <c r="Q73" s="68"/>
    </row>
    <row r="74" spans="1:17" hidden="1" x14ac:dyDescent="0.3">
      <c r="A74" s="63"/>
      <c r="B74" s="63">
        <f>B72</f>
        <v>0</v>
      </c>
      <c r="C74" s="63" t="s">
        <v>98</v>
      </c>
      <c r="D74" s="69" t="s">
        <v>118</v>
      </c>
      <c r="E74" s="70" t="s">
        <v>118</v>
      </c>
      <c r="F74" s="70" t="str">
        <f t="shared" si="9"/>
        <v>Fund Center: 0 $5000.01 - $25000.00</v>
      </c>
      <c r="G74" s="70" t="str">
        <f t="shared" si="17"/>
        <v>Fund Center: 0 $5000.01 - $25000.00</v>
      </c>
      <c r="H74" s="70" t="str">
        <f t="shared" si="17"/>
        <v>Fund Center: 0 $5000.01 - $25000.00</v>
      </c>
      <c r="I74" s="70" t="str">
        <f>'USER SETUP'!E$10&amp;" "&amp;H74</f>
        <v xml:space="preserve"> Fund Center: 0 $5000.01 - $25000.00</v>
      </c>
      <c r="J74" s="70" t="str">
        <f t="shared" si="25"/>
        <v/>
      </c>
      <c r="K74" s="70" t="str">
        <f t="shared" si="25"/>
        <v/>
      </c>
      <c r="L74" s="70" t="b">
        <v>1</v>
      </c>
      <c r="M74" s="70" t="b">
        <v>1</v>
      </c>
      <c r="N74" s="70" t="s">
        <v>119</v>
      </c>
      <c r="O74" s="71" t="str">
        <f>CONCATENATE("Between|5000.01|25000.00|CAD|Fund Centre|"&amp;B74)</f>
        <v>Between|5000.01|25000.00|CAD|Fund Centre|0</v>
      </c>
      <c r="P74" s="68"/>
      <c r="Q74" s="68"/>
    </row>
    <row r="75" spans="1:17" ht="15" hidden="1" thickBot="1" x14ac:dyDescent="0.35">
      <c r="A75" s="63"/>
      <c r="B75" s="63">
        <f>B72</f>
        <v>0</v>
      </c>
      <c r="C75" s="63" t="s">
        <v>99</v>
      </c>
      <c r="D75" s="72" t="s">
        <v>118</v>
      </c>
      <c r="E75" s="73" t="s">
        <v>118</v>
      </c>
      <c r="F75" s="73" t="str">
        <f t="shared" si="9"/>
        <v>Fund Center: 0 $25000.00 - *</v>
      </c>
      <c r="G75" s="73" t="str">
        <f t="shared" si="17"/>
        <v>Fund Center: 0 $25000.00 - *</v>
      </c>
      <c r="H75" s="70" t="str">
        <f t="shared" si="17"/>
        <v>Fund Center: 0 $25000.00 - *</v>
      </c>
      <c r="I75" s="70" t="str">
        <f>'USER SETUP'!E$10&amp;" "&amp;H75</f>
        <v xml:space="preserve"> Fund Center: 0 $25000.00 - *</v>
      </c>
      <c r="J75" s="73" t="str">
        <f t="shared" si="25"/>
        <v/>
      </c>
      <c r="K75" s="73" t="str">
        <f t="shared" si="25"/>
        <v/>
      </c>
      <c r="L75" s="73" t="b">
        <v>1</v>
      </c>
      <c r="M75" s="73" t="b">
        <v>1</v>
      </c>
      <c r="N75" s="73" t="s">
        <v>119</v>
      </c>
      <c r="O75" s="74" t="str">
        <f>CONCATENATE("greaterThanOrEqualTo|25000.01|CAD|Fund Centre|"&amp;B75)</f>
        <v>greaterThanOrEqualTo|25000.01|CAD|Fund Centre|0</v>
      </c>
      <c r="P75" s="68"/>
      <c r="Q75" s="68"/>
    </row>
  </sheetData>
  <sheetProtection autoFilter="0"/>
  <autoFilter ref="A14:C75">
    <filterColumn colId="1">
      <filters>
        <filter val="100647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workbookViewId="0">
      <selection activeCell="D18" sqref="D17:D18"/>
    </sheetView>
  </sheetViews>
  <sheetFormatPr defaultColWidth="8.6640625" defaultRowHeight="14.4" x14ac:dyDescent="0.3"/>
  <cols>
    <col min="1" max="1" width="19.6640625" style="5" customWidth="1"/>
    <col min="2" max="2" width="12" style="5" customWidth="1"/>
    <col min="3" max="3" width="22.6640625" style="5" customWidth="1"/>
    <col min="4" max="16384" width="8.6640625" style="5"/>
  </cols>
  <sheetData>
    <row r="1" spans="1:5" x14ac:dyDescent="0.3">
      <c r="A1" s="38" t="s">
        <v>58</v>
      </c>
      <c r="B1" s="38" t="s">
        <v>57</v>
      </c>
      <c r="C1" s="38" t="s">
        <v>52</v>
      </c>
      <c r="E1" s="5" t="s">
        <v>68</v>
      </c>
    </row>
    <row r="2" spans="1:5" x14ac:dyDescent="0.3">
      <c r="A2" s="38">
        <f>'USER SETUP'!D18</f>
        <v>0</v>
      </c>
      <c r="B2" s="38" t="s">
        <v>56</v>
      </c>
      <c r="C2" s="38" t="e">
        <f>VLOOKUP(E2,Roles!A:E,5,FALSE)</f>
        <v>#N/A</v>
      </c>
      <c r="E2" s="5">
        <f>'USER SETUP'!E18</f>
        <v>0</v>
      </c>
    </row>
    <row r="3" spans="1:5" x14ac:dyDescent="0.3">
      <c r="A3" s="38">
        <f>'USER SETUP'!D19</f>
        <v>0</v>
      </c>
      <c r="B3" s="38" t="s">
        <v>56</v>
      </c>
      <c r="C3" s="38" t="e">
        <f>VLOOKUP(E3,Roles!A:E,5,FALSE)</f>
        <v>#N/A</v>
      </c>
      <c r="E3" s="5">
        <f>'USER SETUP'!E19</f>
        <v>0</v>
      </c>
    </row>
    <row r="4" spans="1:5" x14ac:dyDescent="0.3">
      <c r="A4" s="38">
        <f>'USER SETUP'!D20</f>
        <v>0</v>
      </c>
      <c r="B4" s="38" t="s">
        <v>56</v>
      </c>
      <c r="C4" s="38" t="e">
        <f>VLOOKUP(E4,Roles!A:E,5,FALSE)</f>
        <v>#N/A</v>
      </c>
      <c r="E4" s="5">
        <f>'USER SETUP'!E20</f>
        <v>0</v>
      </c>
    </row>
    <row r="5" spans="1:5" x14ac:dyDescent="0.3">
      <c r="A5" s="38">
        <f>'USER SETUP'!D21</f>
        <v>0</v>
      </c>
      <c r="B5" s="38" t="s">
        <v>56</v>
      </c>
      <c r="C5" s="38" t="e">
        <f>VLOOKUP(E5,Roles!A:E,5,FALSE)</f>
        <v>#N/A</v>
      </c>
      <c r="E5" s="5">
        <f>'USER SETUP'!E21</f>
        <v>0</v>
      </c>
    </row>
    <row r="6" spans="1:5" x14ac:dyDescent="0.3">
      <c r="A6" s="38">
        <f>'USER SETUP'!D22</f>
        <v>0</v>
      </c>
      <c r="B6" s="38" t="s">
        <v>56</v>
      </c>
      <c r="C6" s="38" t="e">
        <f>VLOOKUP(E6,Roles!A:E,5,FALSE)</f>
        <v>#N/A</v>
      </c>
      <c r="E6" s="5">
        <f>'USER SETUP'!E22</f>
        <v>0</v>
      </c>
    </row>
    <row r="7" spans="1:5" x14ac:dyDescent="0.3">
      <c r="A7" s="38">
        <f>'USER SETUP'!D23</f>
        <v>0</v>
      </c>
      <c r="B7" s="38" t="s">
        <v>56</v>
      </c>
      <c r="C7" s="38" t="e">
        <f>VLOOKUP(E7,Roles!A:E,5,FALSE)</f>
        <v>#N/A</v>
      </c>
      <c r="E7" s="5">
        <f>'USER SETUP'!E23</f>
        <v>0</v>
      </c>
    </row>
    <row r="8" spans="1:5" x14ac:dyDescent="0.3">
      <c r="A8" s="38">
        <f>'USER SETUP'!D24</f>
        <v>0</v>
      </c>
      <c r="B8" s="38" t="s">
        <v>56</v>
      </c>
      <c r="C8" s="38" t="e">
        <f>VLOOKUP(E8,Roles!A:E,5,FALSE)</f>
        <v>#N/A</v>
      </c>
      <c r="E8" s="5">
        <f>'USER SETUP'!E24</f>
        <v>0</v>
      </c>
    </row>
    <row r="9" spans="1:5" x14ac:dyDescent="0.3">
      <c r="A9" s="38">
        <f>'USER SETUP'!D25</f>
        <v>0</v>
      </c>
      <c r="B9" s="38" t="s">
        <v>56</v>
      </c>
      <c r="C9" s="38" t="e">
        <f>VLOOKUP(E9,Roles!A:E,5,FALSE)</f>
        <v>#N/A</v>
      </c>
      <c r="E9" s="5">
        <f>'USER SETUP'!E25</f>
        <v>0</v>
      </c>
    </row>
    <row r="10" spans="1:5" x14ac:dyDescent="0.3">
      <c r="A10" s="38">
        <f>'USER SETUP'!D26</f>
        <v>0</v>
      </c>
      <c r="B10" s="38" t="s">
        <v>56</v>
      </c>
      <c r="C10" s="38" t="e">
        <f>VLOOKUP(E10,Roles!A:E,5,FALSE)</f>
        <v>#N/A</v>
      </c>
      <c r="E10" s="5">
        <f>'USER SETUP'!E26</f>
        <v>0</v>
      </c>
    </row>
    <row r="11" spans="1:5" x14ac:dyDescent="0.3">
      <c r="A11" s="38">
        <f>'USER SETUP'!D27</f>
        <v>0</v>
      </c>
      <c r="B11" s="38" t="s">
        <v>56</v>
      </c>
      <c r="C11" s="38" t="e">
        <f>VLOOKUP(E11,Roles!A:E,5,FALSE)</f>
        <v>#N/A</v>
      </c>
      <c r="E11" s="5">
        <f>'USER SETUP'!E27</f>
        <v>0</v>
      </c>
    </row>
    <row r="12" spans="1:5" x14ac:dyDescent="0.3">
      <c r="A12" s="78">
        <f>'USER SETUP'!D32</f>
        <v>0</v>
      </c>
      <c r="B12" s="78" t="s">
        <v>136</v>
      </c>
      <c r="C12" s="78" t="e">
        <f>VLOOKUP(E12,Roles!A:E,5,FALSE)</f>
        <v>#N/A</v>
      </c>
      <c r="E12" s="5">
        <f>'USER SETUP'!E32</f>
        <v>0</v>
      </c>
    </row>
    <row r="13" spans="1:5" x14ac:dyDescent="0.3">
      <c r="A13" s="78">
        <f>'USER SETUP'!D33</f>
        <v>0</v>
      </c>
      <c r="B13" s="78" t="s">
        <v>136</v>
      </c>
      <c r="C13" s="78" t="e">
        <f>VLOOKUP(E13,Roles!A:E,5,FALSE)</f>
        <v>#N/A</v>
      </c>
      <c r="E13" s="5">
        <f>'USER SETUP'!E33</f>
        <v>0</v>
      </c>
    </row>
    <row r="14" spans="1:5" x14ac:dyDescent="0.3">
      <c r="A14" s="78">
        <f>'USER SETUP'!D34</f>
        <v>0</v>
      </c>
      <c r="B14" s="78" t="s">
        <v>136</v>
      </c>
      <c r="C14" s="78" t="e">
        <f>VLOOKUP(E14,Roles!A:E,5,FALSE)</f>
        <v>#N/A</v>
      </c>
      <c r="E14" s="5">
        <f>'USER SETUP'!E34</f>
        <v>0</v>
      </c>
    </row>
    <row r="15" spans="1:5" x14ac:dyDescent="0.3">
      <c r="A15" s="78">
        <f>'USER SETUP'!D35</f>
        <v>0</v>
      </c>
      <c r="B15" s="78" t="s">
        <v>136</v>
      </c>
      <c r="C15" s="78" t="e">
        <f>VLOOKUP(E15,Roles!A:E,5,FALSE)</f>
        <v>#N/A</v>
      </c>
      <c r="E15" s="5">
        <f>'USER SETUP'!E35</f>
        <v>0</v>
      </c>
    </row>
    <row r="16" spans="1:5" x14ac:dyDescent="0.3">
      <c r="A16" s="78">
        <f>'USER SETUP'!D36</f>
        <v>0</v>
      </c>
      <c r="B16" s="78" t="s">
        <v>136</v>
      </c>
      <c r="C16" s="78" t="e">
        <f>VLOOKUP(E16,Roles!A:E,5,FALSE)</f>
        <v>#N/A</v>
      </c>
      <c r="E16" s="5">
        <f>'USER SETUP'!E36</f>
        <v>0</v>
      </c>
    </row>
    <row r="17" spans="1:5" x14ac:dyDescent="0.3">
      <c r="A17" s="78">
        <f>'USER SETUP'!D37</f>
        <v>0</v>
      </c>
      <c r="B17" s="78" t="s">
        <v>136</v>
      </c>
      <c r="C17" s="78" t="e">
        <f>VLOOKUP(E17,Roles!A:E,5,FALSE)</f>
        <v>#N/A</v>
      </c>
      <c r="E17" s="5">
        <f>'USER SETUP'!E37</f>
        <v>0</v>
      </c>
    </row>
  </sheetData>
  <autoFilter ref="A1:C17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1"/>
  <sheetViews>
    <sheetView workbookViewId="0">
      <selection activeCell="D33" sqref="D33"/>
    </sheetView>
  </sheetViews>
  <sheetFormatPr defaultColWidth="8.6640625" defaultRowHeight="14.4" x14ac:dyDescent="0.3"/>
  <cols>
    <col min="1" max="1" width="17.33203125" style="5" customWidth="1"/>
    <col min="2" max="2" width="26" style="5" customWidth="1"/>
    <col min="3" max="3" width="11" style="5" customWidth="1"/>
    <col min="4" max="4" width="46.6640625" style="5" customWidth="1"/>
    <col min="5" max="5" width="33.33203125" style="5" customWidth="1"/>
    <col min="6" max="6" width="22.6640625" style="5" customWidth="1"/>
    <col min="7" max="7" width="23.6640625" style="5" customWidth="1"/>
    <col min="8" max="13" width="8.6640625" style="5"/>
    <col min="14" max="14" width="11" style="5" customWidth="1"/>
    <col min="15" max="16384" width="8.6640625" style="5"/>
  </cols>
  <sheetData>
    <row r="1" spans="1:14" x14ac:dyDescent="0.3">
      <c r="A1" s="38" t="s">
        <v>58</v>
      </c>
      <c r="B1" s="38" t="s">
        <v>66</v>
      </c>
      <c r="C1" s="38" t="s">
        <v>65</v>
      </c>
      <c r="D1" s="38" t="s">
        <v>64</v>
      </c>
      <c r="E1" s="38" t="s">
        <v>63</v>
      </c>
      <c r="F1" s="38" t="s">
        <v>62</v>
      </c>
      <c r="G1" s="38" t="s">
        <v>61</v>
      </c>
      <c r="I1" s="39" t="s">
        <v>60</v>
      </c>
      <c r="J1" s="39"/>
      <c r="K1" s="39"/>
      <c r="L1" s="39"/>
      <c r="M1" s="39"/>
      <c r="N1" s="39"/>
    </row>
    <row r="2" spans="1:14" x14ac:dyDescent="0.3">
      <c r="A2" s="38">
        <f>'USER SETUP'!D18</f>
        <v>0</v>
      </c>
      <c r="B2" s="38" t="s">
        <v>59</v>
      </c>
      <c r="C2" s="38" t="s">
        <v>56</v>
      </c>
      <c r="D2" s="38" t="str">
        <f t="shared" ref="D2:D16" si="0">CONCATENATE(I2,J2,K2,L2,M2,N2)</f>
        <v/>
      </c>
      <c r="E2" s="38"/>
      <c r="F2" s="38"/>
      <c r="G2" s="38"/>
      <c r="I2" s="39" t="str">
        <f>IF('USER SETUP'!F18&gt;0,'USER SETUP'!F18,"")</f>
        <v/>
      </c>
      <c r="J2" s="39" t="str">
        <f>IF('USER SETUP'!G18&gt;0,CONCATENATE("|",'USER SETUP'!G18),"")</f>
        <v/>
      </c>
      <c r="K2" s="39" t="str">
        <f>IF('USER SETUP'!H18&gt;0,CONCATENATE("|",'USER SETUP'!H18),"")</f>
        <v/>
      </c>
      <c r="L2" s="39" t="str">
        <f>IF('USER SETUP'!I18&gt;0,CONCATENATE("|",'USER SETUP'!I18),"")</f>
        <v/>
      </c>
      <c r="M2" s="39" t="str">
        <f>IF('USER SETUP'!J18&gt;0,CONCATENATE("|",'USER SETUP'!J18),"")</f>
        <v/>
      </c>
      <c r="N2" s="39" t="str">
        <f>IF('USER SETUP'!K18&gt;0,CONCATENATE("|",'USER SETUP'!K18),"")</f>
        <v/>
      </c>
    </row>
    <row r="3" spans="1:14" x14ac:dyDescent="0.3">
      <c r="A3" s="38">
        <f>'USER SETUP'!D19</f>
        <v>0</v>
      </c>
      <c r="B3" s="38" t="s">
        <v>59</v>
      </c>
      <c r="C3" s="38" t="s">
        <v>56</v>
      </c>
      <c r="D3" s="38" t="str">
        <f t="shared" si="0"/>
        <v/>
      </c>
      <c r="E3" s="38"/>
      <c r="F3" s="38"/>
      <c r="G3" s="38"/>
      <c r="I3" s="39" t="str">
        <f>IF('USER SETUP'!F19&gt;0,'USER SETUP'!F19,"")</f>
        <v/>
      </c>
      <c r="J3" s="39" t="str">
        <f>IF('USER SETUP'!G19&gt;0,CONCATENATE("|",'USER SETUP'!G19),"")</f>
        <v/>
      </c>
      <c r="K3" s="39" t="str">
        <f>IF('USER SETUP'!H19&gt;0,CONCATENATE("|",'USER SETUP'!H19),"")</f>
        <v/>
      </c>
      <c r="L3" s="39" t="str">
        <f>IF('USER SETUP'!I19&gt;0,CONCATENATE("|",'USER SETUP'!I19),"")</f>
        <v/>
      </c>
      <c r="M3" s="39" t="str">
        <f>IF('USER SETUP'!J19&gt;0,CONCATENATE("|",'USER SETUP'!J19),"")</f>
        <v/>
      </c>
      <c r="N3" s="39" t="str">
        <f>IF('USER SETUP'!K19&gt;0,CONCATENATE("|",'USER SETUP'!K19),"")</f>
        <v/>
      </c>
    </row>
    <row r="4" spans="1:14" x14ac:dyDescent="0.3">
      <c r="A4" s="38">
        <f>'USER SETUP'!D20</f>
        <v>0</v>
      </c>
      <c r="B4" s="38" t="s">
        <v>59</v>
      </c>
      <c r="C4" s="38" t="s">
        <v>56</v>
      </c>
      <c r="D4" s="38" t="str">
        <f t="shared" si="0"/>
        <v/>
      </c>
      <c r="E4" s="38"/>
      <c r="F4" s="38"/>
      <c r="G4" s="38"/>
      <c r="I4" s="39" t="str">
        <f>IF('USER SETUP'!F20&gt;0,'USER SETUP'!F20,"")</f>
        <v/>
      </c>
      <c r="J4" s="39" t="str">
        <f>IF('USER SETUP'!G20&gt;0,CONCATENATE("|",'USER SETUP'!G20),"")</f>
        <v/>
      </c>
      <c r="K4" s="39" t="str">
        <f>IF('USER SETUP'!H20&gt;0,CONCATENATE("|",'USER SETUP'!H20),"")</f>
        <v/>
      </c>
      <c r="L4" s="39" t="str">
        <f>IF('USER SETUP'!I20&gt;0,CONCATENATE("|",'USER SETUP'!I20),"")</f>
        <v/>
      </c>
      <c r="M4" s="39" t="str">
        <f>IF('USER SETUP'!J20&gt;0,CONCATENATE("|",'USER SETUP'!J20),"")</f>
        <v/>
      </c>
      <c r="N4" s="39" t="str">
        <f>IF('USER SETUP'!K20&gt;0,CONCATENATE("|",'USER SETUP'!K20),"")</f>
        <v/>
      </c>
    </row>
    <row r="5" spans="1:14" x14ac:dyDescent="0.3">
      <c r="A5" s="38">
        <f>'USER SETUP'!D21</f>
        <v>0</v>
      </c>
      <c r="B5" s="38" t="s">
        <v>59</v>
      </c>
      <c r="C5" s="38" t="s">
        <v>56</v>
      </c>
      <c r="D5" s="38" t="str">
        <f t="shared" si="0"/>
        <v/>
      </c>
      <c r="E5" s="38"/>
      <c r="F5" s="38"/>
      <c r="G5" s="38"/>
      <c r="I5" s="39" t="str">
        <f>IF('USER SETUP'!F21&gt;0,'USER SETUP'!F21,"")</f>
        <v/>
      </c>
      <c r="J5" s="39" t="str">
        <f>IF('USER SETUP'!G21&gt;0,CONCATENATE("|",'USER SETUP'!G21),"")</f>
        <v/>
      </c>
      <c r="K5" s="39" t="str">
        <f>IF('USER SETUP'!H21&gt;0,CONCATENATE("|",'USER SETUP'!H21),"")</f>
        <v/>
      </c>
      <c r="L5" s="39" t="str">
        <f>IF('USER SETUP'!I21&gt;0,CONCATENATE("|",'USER SETUP'!I21),"")</f>
        <v/>
      </c>
      <c r="M5" s="39" t="str">
        <f>IF('USER SETUP'!J21&gt;0,CONCATENATE("|",'USER SETUP'!J21),"")</f>
        <v/>
      </c>
      <c r="N5" s="39" t="str">
        <f>IF('USER SETUP'!K21&gt;0,CONCATENATE("|",'USER SETUP'!K21),"")</f>
        <v/>
      </c>
    </row>
    <row r="6" spans="1:14" x14ac:dyDescent="0.3">
      <c r="A6" s="38">
        <f>'USER SETUP'!D22</f>
        <v>0</v>
      </c>
      <c r="B6" s="38" t="s">
        <v>59</v>
      </c>
      <c r="C6" s="38" t="s">
        <v>56</v>
      </c>
      <c r="D6" s="38" t="str">
        <f t="shared" si="0"/>
        <v/>
      </c>
      <c r="E6" s="38"/>
      <c r="F6" s="38"/>
      <c r="G6" s="38"/>
      <c r="I6" s="39" t="str">
        <f>IF('USER SETUP'!F22&gt;0,'USER SETUP'!F22,"")</f>
        <v/>
      </c>
      <c r="J6" s="39" t="str">
        <f>IF('USER SETUP'!G22&gt;0,CONCATENATE("|",'USER SETUP'!G22),"")</f>
        <v/>
      </c>
      <c r="K6" s="39" t="str">
        <f>IF('USER SETUP'!H22&gt;0,CONCATENATE("|",'USER SETUP'!H22),"")</f>
        <v/>
      </c>
      <c r="L6" s="39" t="str">
        <f>IF('USER SETUP'!I22&gt;0,CONCATENATE("|",'USER SETUP'!I22),"")</f>
        <v/>
      </c>
      <c r="M6" s="39" t="str">
        <f>IF('USER SETUP'!J22&gt;0,CONCATENATE("|",'USER SETUP'!J22),"")</f>
        <v/>
      </c>
      <c r="N6" s="39" t="str">
        <f>IF('USER SETUP'!K22&gt;0,CONCATENATE("|",'USER SETUP'!K22),"")</f>
        <v/>
      </c>
    </row>
    <row r="7" spans="1:14" x14ac:dyDescent="0.3">
      <c r="A7" s="38">
        <f>'USER SETUP'!D23</f>
        <v>0</v>
      </c>
      <c r="B7" s="38" t="s">
        <v>59</v>
      </c>
      <c r="C7" s="38" t="s">
        <v>56</v>
      </c>
      <c r="D7" s="38" t="str">
        <f t="shared" si="0"/>
        <v/>
      </c>
      <c r="E7" s="38"/>
      <c r="F7" s="38"/>
      <c r="G7" s="38"/>
      <c r="I7" s="39" t="str">
        <f>IF('USER SETUP'!F23&gt;0,'USER SETUP'!F23,"")</f>
        <v/>
      </c>
      <c r="J7" s="39" t="str">
        <f>IF('USER SETUP'!G23&gt;0,CONCATENATE("|",'USER SETUP'!G23),"")</f>
        <v/>
      </c>
      <c r="K7" s="39" t="str">
        <f>IF('USER SETUP'!H23&gt;0,CONCATENATE("|",'USER SETUP'!H23),"")</f>
        <v/>
      </c>
      <c r="L7" s="39" t="str">
        <f>IF('USER SETUP'!I23&gt;0,CONCATENATE("|",'USER SETUP'!I23),"")</f>
        <v/>
      </c>
      <c r="M7" s="39" t="str">
        <f>IF('USER SETUP'!J23&gt;0,CONCATENATE("|",'USER SETUP'!J23),"")</f>
        <v/>
      </c>
      <c r="N7" s="39" t="str">
        <f>IF('USER SETUP'!K23&gt;0,CONCATENATE("|",'USER SETUP'!K23),"")</f>
        <v/>
      </c>
    </row>
    <row r="8" spans="1:14" x14ac:dyDescent="0.3">
      <c r="A8" s="38">
        <f>'USER SETUP'!D24</f>
        <v>0</v>
      </c>
      <c r="B8" s="38" t="s">
        <v>59</v>
      </c>
      <c r="C8" s="38" t="s">
        <v>56</v>
      </c>
      <c r="D8" s="38" t="str">
        <f t="shared" si="0"/>
        <v/>
      </c>
      <c r="E8" s="38"/>
      <c r="F8" s="38"/>
      <c r="G8" s="38"/>
      <c r="I8" s="39" t="str">
        <f>IF('USER SETUP'!F24&gt;0,'USER SETUP'!F24,"")</f>
        <v/>
      </c>
      <c r="J8" s="39" t="str">
        <f>IF('USER SETUP'!G24&gt;0,CONCATENATE("|",'USER SETUP'!G24),"")</f>
        <v/>
      </c>
      <c r="K8" s="39" t="str">
        <f>IF('USER SETUP'!H24&gt;0,CONCATENATE("|",'USER SETUP'!H24),"")</f>
        <v/>
      </c>
      <c r="L8" s="39" t="str">
        <f>IF('USER SETUP'!I24&gt;0,CONCATENATE("|",'USER SETUP'!I24),"")</f>
        <v/>
      </c>
      <c r="M8" s="39" t="str">
        <f>IF('USER SETUP'!J24&gt;0,CONCATENATE("|",'USER SETUP'!J24),"")</f>
        <v/>
      </c>
      <c r="N8" s="39" t="str">
        <f>IF('USER SETUP'!K24&gt;0,CONCATENATE("|",'USER SETUP'!K24),"")</f>
        <v/>
      </c>
    </row>
    <row r="9" spans="1:14" x14ac:dyDescent="0.3">
      <c r="A9" s="38">
        <f>'USER SETUP'!D25</f>
        <v>0</v>
      </c>
      <c r="B9" s="38" t="s">
        <v>59</v>
      </c>
      <c r="C9" s="38" t="s">
        <v>56</v>
      </c>
      <c r="D9" s="38" t="str">
        <f t="shared" si="0"/>
        <v/>
      </c>
      <c r="E9" s="38"/>
      <c r="F9" s="38"/>
      <c r="G9" s="38"/>
      <c r="I9" s="39" t="str">
        <f>IF('USER SETUP'!F25&gt;0,'USER SETUP'!F25,"")</f>
        <v/>
      </c>
      <c r="J9" s="39" t="str">
        <f>IF('USER SETUP'!G25&gt;0,CONCATENATE("|",'USER SETUP'!G25),"")</f>
        <v/>
      </c>
      <c r="K9" s="39" t="str">
        <f>IF('USER SETUP'!H25&gt;0,CONCATENATE("|",'USER SETUP'!H25),"")</f>
        <v/>
      </c>
      <c r="L9" s="39" t="str">
        <f>IF('USER SETUP'!I25&gt;0,CONCATENATE("|",'USER SETUP'!I25),"")</f>
        <v/>
      </c>
      <c r="M9" s="39" t="str">
        <f>IF('USER SETUP'!J25&gt;0,CONCATENATE("|",'USER SETUP'!J25),"")</f>
        <v/>
      </c>
      <c r="N9" s="39" t="str">
        <f>IF('USER SETUP'!K25&gt;0,CONCATENATE("|",'USER SETUP'!K25),"")</f>
        <v/>
      </c>
    </row>
    <row r="10" spans="1:14" x14ac:dyDescent="0.3">
      <c r="A10" s="38">
        <f>'USER SETUP'!D26</f>
        <v>0</v>
      </c>
      <c r="B10" s="38" t="s">
        <v>59</v>
      </c>
      <c r="C10" s="38" t="s">
        <v>56</v>
      </c>
      <c r="D10" s="38" t="str">
        <f t="shared" si="0"/>
        <v/>
      </c>
      <c r="E10" s="38"/>
      <c r="F10" s="38"/>
      <c r="G10" s="38"/>
      <c r="I10" s="39" t="str">
        <f>IF('USER SETUP'!F26&gt;0,'USER SETUP'!F26,"")</f>
        <v/>
      </c>
      <c r="J10" s="39" t="str">
        <f>IF('USER SETUP'!G26&gt;0,CONCATENATE("|",'USER SETUP'!G26),"")</f>
        <v/>
      </c>
      <c r="K10" s="39" t="str">
        <f>IF('USER SETUP'!H26&gt;0,CONCATENATE("|",'USER SETUP'!H26),"")</f>
        <v/>
      </c>
      <c r="L10" s="39" t="str">
        <f>IF('USER SETUP'!I26&gt;0,CONCATENATE("|",'USER SETUP'!I26),"")</f>
        <v/>
      </c>
      <c r="M10" s="39" t="str">
        <f>IF('USER SETUP'!J26&gt;0,CONCATENATE("|",'USER SETUP'!J26),"")</f>
        <v/>
      </c>
      <c r="N10" s="39" t="str">
        <f>IF('USER SETUP'!K26&gt;0,CONCATENATE("|",'USER SETUP'!K26),"")</f>
        <v/>
      </c>
    </row>
    <row r="11" spans="1:14" x14ac:dyDescent="0.3">
      <c r="A11" s="38">
        <f>'USER SETUP'!D27</f>
        <v>0</v>
      </c>
      <c r="B11" s="38" t="s">
        <v>59</v>
      </c>
      <c r="C11" s="38" t="s">
        <v>56</v>
      </c>
      <c r="D11" s="38" t="str">
        <f t="shared" si="0"/>
        <v/>
      </c>
      <c r="E11" s="38"/>
      <c r="F11" s="38"/>
      <c r="G11" s="38"/>
      <c r="I11" s="39" t="str">
        <f>IF('USER SETUP'!F27&gt;0,'USER SETUP'!F27,"")</f>
        <v/>
      </c>
      <c r="J11" s="39" t="str">
        <f>IF('USER SETUP'!G27&gt;0,CONCATENATE("|",'USER SETUP'!G27),"")</f>
        <v/>
      </c>
      <c r="K11" s="39" t="str">
        <f>IF('USER SETUP'!H27&gt;0,CONCATENATE("|",'USER SETUP'!H27),"")</f>
        <v/>
      </c>
      <c r="L11" s="39" t="str">
        <f>IF('USER SETUP'!I27&gt;0,CONCATENATE("|",'USER SETUP'!I27),"")</f>
        <v/>
      </c>
      <c r="M11" s="39" t="str">
        <f>IF('USER SETUP'!J27&gt;0,CONCATENATE("|",'USER SETUP'!J27),"")</f>
        <v/>
      </c>
      <c r="N11" s="39" t="str">
        <f>IF('USER SETUP'!K27&gt;0,CONCATENATE("|",'USER SETUP'!K27),"")</f>
        <v/>
      </c>
    </row>
    <row r="12" spans="1:14" s="56" customFormat="1" x14ac:dyDescent="0.3">
      <c r="A12" s="77">
        <f>'USER SETUP'!D32</f>
        <v>0</v>
      </c>
      <c r="B12" s="77" t="s">
        <v>59</v>
      </c>
      <c r="C12" s="77" t="s">
        <v>136</v>
      </c>
      <c r="D12" s="77" t="str">
        <f>CONCATENATE(I12,J12,K12,L12,M12,N12)</f>
        <v/>
      </c>
      <c r="E12" s="77"/>
      <c r="F12" s="77"/>
      <c r="G12" s="77"/>
      <c r="I12" s="79" t="str">
        <f>IF('USER SETUP'!F32&gt;0,'USER SETUP'!F32,"")</f>
        <v/>
      </c>
      <c r="J12" s="79" t="str">
        <f>IF('USER SETUP'!G32&gt;0,CONCATENATE("|",'USER SETUP'!G32),"")</f>
        <v/>
      </c>
      <c r="K12" s="79" t="str">
        <f>IF('USER SETUP'!H32&gt;0,CONCATENATE("|",'USER SETUP'!H32),"")</f>
        <v/>
      </c>
      <c r="L12" s="79" t="str">
        <f>IF('USER SETUP'!I32&gt;0,CONCATENATE("|",'USER SETUP'!I32),"")</f>
        <v/>
      </c>
      <c r="M12" s="79" t="str">
        <f>IF('USER SETUP'!J32&gt;0,CONCATENATE("|",'USER SETUP'!J32),"")</f>
        <v/>
      </c>
      <c r="N12" s="79" t="str">
        <f>IF('USER SETUP'!K32&gt;0,CONCATENATE("|",'USER SETUP'!K32),"")</f>
        <v/>
      </c>
    </row>
    <row r="13" spans="1:14" s="56" customFormat="1" x14ac:dyDescent="0.3">
      <c r="A13" s="77">
        <f>'USER SETUP'!D33</f>
        <v>0</v>
      </c>
      <c r="B13" s="77" t="s">
        <v>59</v>
      </c>
      <c r="C13" s="77" t="s">
        <v>136</v>
      </c>
      <c r="D13" s="77" t="str">
        <f t="shared" si="0"/>
        <v/>
      </c>
      <c r="E13" s="77"/>
      <c r="F13" s="77"/>
      <c r="G13" s="77"/>
      <c r="I13" s="79" t="str">
        <f>IF('USER SETUP'!F33&gt;0,'USER SETUP'!F33,"")</f>
        <v/>
      </c>
      <c r="J13" s="79" t="str">
        <f>IF('USER SETUP'!G33&gt;0,CONCATENATE("|",'USER SETUP'!G33),"")</f>
        <v/>
      </c>
      <c r="K13" s="79" t="str">
        <f>IF('USER SETUP'!H33&gt;0,CONCATENATE("|",'USER SETUP'!H33),"")</f>
        <v/>
      </c>
      <c r="L13" s="79" t="str">
        <f>IF('USER SETUP'!I33&gt;0,CONCATENATE("|",'USER SETUP'!I33),"")</f>
        <v/>
      </c>
      <c r="M13" s="79" t="str">
        <f>IF('USER SETUP'!J33&gt;0,CONCATENATE("|",'USER SETUP'!J33),"")</f>
        <v/>
      </c>
      <c r="N13" s="79" t="str">
        <f>IF('USER SETUP'!K33&gt;0,CONCATENATE("|",'USER SETUP'!K33),"")</f>
        <v/>
      </c>
    </row>
    <row r="14" spans="1:14" s="56" customFormat="1" x14ac:dyDescent="0.3">
      <c r="A14" s="77">
        <f>'USER SETUP'!D34</f>
        <v>0</v>
      </c>
      <c r="B14" s="77" t="s">
        <v>59</v>
      </c>
      <c r="C14" s="77" t="s">
        <v>136</v>
      </c>
      <c r="D14" s="77" t="str">
        <f t="shared" si="0"/>
        <v/>
      </c>
      <c r="E14" s="77"/>
      <c r="F14" s="77"/>
      <c r="G14" s="77"/>
      <c r="I14" s="79" t="str">
        <f>IF('USER SETUP'!F34&gt;0,'USER SETUP'!F34,"")</f>
        <v/>
      </c>
      <c r="J14" s="79" t="str">
        <f>IF('USER SETUP'!G34&gt;0,CONCATENATE("|",'USER SETUP'!G34),"")</f>
        <v/>
      </c>
      <c r="K14" s="79" t="str">
        <f>IF('USER SETUP'!H34&gt;0,CONCATENATE("|",'USER SETUP'!H34),"")</f>
        <v/>
      </c>
      <c r="L14" s="79" t="str">
        <f>IF('USER SETUP'!I34&gt;0,CONCATENATE("|",'USER SETUP'!I34),"")</f>
        <v/>
      </c>
      <c r="M14" s="79" t="str">
        <f>IF('USER SETUP'!J34&gt;0,CONCATENATE("|",'USER SETUP'!J34),"")</f>
        <v/>
      </c>
      <c r="N14" s="79" t="str">
        <f>IF('USER SETUP'!K34&gt;0,CONCATENATE("|",'USER SETUP'!K34),"")</f>
        <v/>
      </c>
    </row>
    <row r="15" spans="1:14" s="56" customFormat="1" x14ac:dyDescent="0.3">
      <c r="A15" s="77">
        <f>'USER SETUP'!D35</f>
        <v>0</v>
      </c>
      <c r="B15" s="77" t="s">
        <v>59</v>
      </c>
      <c r="C15" s="77" t="s">
        <v>136</v>
      </c>
      <c r="D15" s="77" t="str">
        <f t="shared" si="0"/>
        <v/>
      </c>
      <c r="E15" s="77"/>
      <c r="F15" s="77"/>
      <c r="G15" s="77"/>
      <c r="I15" s="79" t="str">
        <f>IF('USER SETUP'!F35&gt;0,'USER SETUP'!F35,"")</f>
        <v/>
      </c>
      <c r="J15" s="79" t="str">
        <f>IF('USER SETUP'!G35&gt;0,CONCATENATE("|",'USER SETUP'!G35),"")</f>
        <v/>
      </c>
      <c r="K15" s="79" t="str">
        <f>IF('USER SETUP'!H35&gt;0,CONCATENATE("|",'USER SETUP'!H35),"")</f>
        <v/>
      </c>
      <c r="L15" s="79" t="str">
        <f>IF('USER SETUP'!I35&gt;0,CONCATENATE("|",'USER SETUP'!I35),"")</f>
        <v/>
      </c>
      <c r="M15" s="79" t="str">
        <f>IF('USER SETUP'!J35&gt;0,CONCATENATE("|",'USER SETUP'!J35),"")</f>
        <v/>
      </c>
      <c r="N15" s="79" t="str">
        <f>IF('USER SETUP'!K35&gt;0,CONCATENATE("|",'USER SETUP'!K35),"")</f>
        <v/>
      </c>
    </row>
    <row r="16" spans="1:14" s="56" customFormat="1" x14ac:dyDescent="0.3">
      <c r="A16" s="77">
        <f>'USER SETUP'!D36</f>
        <v>0</v>
      </c>
      <c r="B16" s="77" t="s">
        <v>59</v>
      </c>
      <c r="C16" s="77" t="s">
        <v>136</v>
      </c>
      <c r="D16" s="77" t="str">
        <f t="shared" si="0"/>
        <v/>
      </c>
      <c r="E16" s="77"/>
      <c r="F16" s="77"/>
      <c r="G16" s="77"/>
      <c r="I16" s="79" t="str">
        <f>IF('USER SETUP'!F36&gt;0,'USER SETUP'!F36,"")</f>
        <v/>
      </c>
      <c r="J16" s="79" t="str">
        <f>IF('USER SETUP'!G36&gt;0,CONCATENATE("|",'USER SETUP'!G36),"")</f>
        <v/>
      </c>
      <c r="K16" s="79" t="str">
        <f>IF('USER SETUP'!H36&gt;0,CONCATENATE("|",'USER SETUP'!H36),"")</f>
        <v/>
      </c>
      <c r="L16" s="79" t="str">
        <f>IF('USER SETUP'!I36&gt;0,CONCATENATE("|",'USER SETUP'!I36),"")</f>
        <v/>
      </c>
      <c r="M16" s="79" t="str">
        <f>IF('USER SETUP'!J36&gt;0,CONCATENATE("|",'USER SETUP'!J36),"")</f>
        <v/>
      </c>
      <c r="N16" s="79" t="str">
        <f>IF('USER SETUP'!K36&gt;0,CONCATENATE("|",'USER SETUP'!K36),"")</f>
        <v/>
      </c>
    </row>
    <row r="17" spans="1:7" x14ac:dyDescent="0.3">
      <c r="A17" s="45">
        <f>'USER SETUP'!D18</f>
        <v>0</v>
      </c>
      <c r="B17" s="45" t="s">
        <v>72</v>
      </c>
      <c r="C17" s="45" t="s">
        <v>56</v>
      </c>
      <c r="D17" s="45">
        <f>'USER SETUP'!$E$13</f>
        <v>0</v>
      </c>
      <c r="E17" s="45">
        <f>D17</f>
        <v>0</v>
      </c>
      <c r="F17" s="45"/>
      <c r="G17" s="45"/>
    </row>
    <row r="18" spans="1:7" x14ac:dyDescent="0.3">
      <c r="A18" s="45">
        <f>'USER SETUP'!D19</f>
        <v>0</v>
      </c>
      <c r="B18" s="45" t="s">
        <v>72</v>
      </c>
      <c r="C18" s="45" t="s">
        <v>56</v>
      </c>
      <c r="D18" s="45">
        <f>'USER SETUP'!$E$13</f>
        <v>0</v>
      </c>
      <c r="E18" s="45">
        <f t="shared" ref="E18:E26" si="1">D18</f>
        <v>0</v>
      </c>
      <c r="F18" s="45"/>
      <c r="G18" s="45"/>
    </row>
    <row r="19" spans="1:7" x14ac:dyDescent="0.3">
      <c r="A19" s="45">
        <f>'USER SETUP'!D20</f>
        <v>0</v>
      </c>
      <c r="B19" s="45" t="s">
        <v>72</v>
      </c>
      <c r="C19" s="45" t="s">
        <v>56</v>
      </c>
      <c r="D19" s="45">
        <f>'USER SETUP'!$E$13</f>
        <v>0</v>
      </c>
      <c r="E19" s="45">
        <f t="shared" si="1"/>
        <v>0</v>
      </c>
      <c r="F19" s="45"/>
      <c r="G19" s="45"/>
    </row>
    <row r="20" spans="1:7" x14ac:dyDescent="0.3">
      <c r="A20" s="45">
        <f>'USER SETUP'!D21</f>
        <v>0</v>
      </c>
      <c r="B20" s="45" t="s">
        <v>72</v>
      </c>
      <c r="C20" s="45" t="s">
        <v>56</v>
      </c>
      <c r="D20" s="45">
        <f>'USER SETUP'!$E$13</f>
        <v>0</v>
      </c>
      <c r="E20" s="45">
        <f t="shared" si="1"/>
        <v>0</v>
      </c>
      <c r="F20" s="45"/>
      <c r="G20" s="45"/>
    </row>
    <row r="21" spans="1:7" x14ac:dyDescent="0.3">
      <c r="A21" s="45">
        <f>'USER SETUP'!D22</f>
        <v>0</v>
      </c>
      <c r="B21" s="45" t="s">
        <v>72</v>
      </c>
      <c r="C21" s="45" t="s">
        <v>56</v>
      </c>
      <c r="D21" s="45">
        <f>'USER SETUP'!$E$13</f>
        <v>0</v>
      </c>
      <c r="E21" s="45">
        <f t="shared" si="1"/>
        <v>0</v>
      </c>
      <c r="F21" s="45"/>
      <c r="G21" s="45"/>
    </row>
    <row r="22" spans="1:7" x14ac:dyDescent="0.3">
      <c r="A22" s="45">
        <f>'USER SETUP'!D23</f>
        <v>0</v>
      </c>
      <c r="B22" s="45" t="s">
        <v>72</v>
      </c>
      <c r="C22" s="45" t="s">
        <v>56</v>
      </c>
      <c r="D22" s="45">
        <f>'USER SETUP'!$E$13</f>
        <v>0</v>
      </c>
      <c r="E22" s="45">
        <f t="shared" si="1"/>
        <v>0</v>
      </c>
      <c r="F22" s="45"/>
      <c r="G22" s="45"/>
    </row>
    <row r="23" spans="1:7" x14ac:dyDescent="0.3">
      <c r="A23" s="45">
        <f>'USER SETUP'!D24</f>
        <v>0</v>
      </c>
      <c r="B23" s="45" t="s">
        <v>72</v>
      </c>
      <c r="C23" s="45" t="s">
        <v>56</v>
      </c>
      <c r="D23" s="45">
        <f>'USER SETUP'!$E$13</f>
        <v>0</v>
      </c>
      <c r="E23" s="45">
        <f t="shared" si="1"/>
        <v>0</v>
      </c>
      <c r="F23" s="45"/>
      <c r="G23" s="45"/>
    </row>
    <row r="24" spans="1:7" x14ac:dyDescent="0.3">
      <c r="A24" s="45">
        <f>'USER SETUP'!D25</f>
        <v>0</v>
      </c>
      <c r="B24" s="45" t="s">
        <v>72</v>
      </c>
      <c r="C24" s="45" t="s">
        <v>56</v>
      </c>
      <c r="D24" s="45">
        <f>'USER SETUP'!$E$13</f>
        <v>0</v>
      </c>
      <c r="E24" s="45">
        <f t="shared" si="1"/>
        <v>0</v>
      </c>
      <c r="F24" s="45"/>
      <c r="G24" s="45"/>
    </row>
    <row r="25" spans="1:7" x14ac:dyDescent="0.3">
      <c r="A25" s="45">
        <f>'USER SETUP'!D26</f>
        <v>0</v>
      </c>
      <c r="B25" s="45" t="s">
        <v>72</v>
      </c>
      <c r="C25" s="45" t="s">
        <v>56</v>
      </c>
      <c r="D25" s="45">
        <f>'USER SETUP'!$E$13</f>
        <v>0</v>
      </c>
      <c r="E25" s="45">
        <f t="shared" si="1"/>
        <v>0</v>
      </c>
      <c r="F25" s="45"/>
      <c r="G25" s="45"/>
    </row>
    <row r="26" spans="1:7" x14ac:dyDescent="0.3">
      <c r="A26" s="45">
        <f>'USER SETUP'!D27</f>
        <v>0</v>
      </c>
      <c r="B26" s="45" t="s">
        <v>72</v>
      </c>
      <c r="C26" s="45" t="s">
        <v>56</v>
      </c>
      <c r="D26" s="45">
        <f>'USER SETUP'!$E$13</f>
        <v>0</v>
      </c>
      <c r="E26" s="45">
        <f t="shared" si="1"/>
        <v>0</v>
      </c>
      <c r="F26" s="45"/>
      <c r="G26" s="45"/>
    </row>
    <row r="27" spans="1:7" x14ac:dyDescent="0.3">
      <c r="A27" s="77">
        <f>'USER SETUP'!D32</f>
        <v>0</v>
      </c>
      <c r="B27" s="77" t="s">
        <v>72</v>
      </c>
      <c r="C27" s="77" t="s">
        <v>136</v>
      </c>
      <c r="D27" s="99">
        <f>'USER SETUP'!$E$13</f>
        <v>0</v>
      </c>
      <c r="E27" s="77"/>
      <c r="F27" s="77"/>
      <c r="G27" s="77"/>
    </row>
    <row r="28" spans="1:7" x14ac:dyDescent="0.3">
      <c r="A28" s="77">
        <f>'USER SETUP'!D33</f>
        <v>0</v>
      </c>
      <c r="B28" s="77" t="s">
        <v>72</v>
      </c>
      <c r="C28" s="77" t="s">
        <v>136</v>
      </c>
      <c r="D28" s="99">
        <f>'USER SETUP'!$E$13</f>
        <v>0</v>
      </c>
      <c r="E28" s="77"/>
      <c r="F28" s="77"/>
      <c r="G28" s="77"/>
    </row>
    <row r="29" spans="1:7" x14ac:dyDescent="0.3">
      <c r="A29" s="77">
        <f>'USER SETUP'!D34</f>
        <v>0</v>
      </c>
      <c r="B29" s="77" t="s">
        <v>72</v>
      </c>
      <c r="C29" s="77" t="s">
        <v>136</v>
      </c>
      <c r="D29" s="99">
        <f>'USER SETUP'!$E$13</f>
        <v>0</v>
      </c>
      <c r="E29" s="77"/>
      <c r="F29" s="77"/>
      <c r="G29" s="77"/>
    </row>
    <row r="30" spans="1:7" x14ac:dyDescent="0.3">
      <c r="A30" s="77">
        <f>'USER SETUP'!D35</f>
        <v>0</v>
      </c>
      <c r="B30" s="77" t="s">
        <v>72</v>
      </c>
      <c r="C30" s="77" t="s">
        <v>136</v>
      </c>
      <c r="D30" s="99">
        <f>'USER SETUP'!$E$13</f>
        <v>0</v>
      </c>
      <c r="E30" s="77"/>
      <c r="F30" s="77"/>
      <c r="G30" s="77"/>
    </row>
    <row r="31" spans="1:7" x14ac:dyDescent="0.3">
      <c r="A31" s="77">
        <f>'USER SETUP'!D36</f>
        <v>0</v>
      </c>
      <c r="B31" s="77" t="s">
        <v>72</v>
      </c>
      <c r="C31" s="77" t="s">
        <v>136</v>
      </c>
      <c r="D31" s="99">
        <f>'USER SETUP'!$E$13</f>
        <v>0</v>
      </c>
      <c r="E31" s="77"/>
      <c r="F31" s="77"/>
      <c r="G31" s="77"/>
    </row>
  </sheetData>
  <autoFilter ref="A1:G26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2"/>
  <sheetViews>
    <sheetView workbookViewId="0">
      <selection activeCell="C11" sqref="C11"/>
    </sheetView>
  </sheetViews>
  <sheetFormatPr defaultColWidth="8.88671875" defaultRowHeight="14.4" x14ac:dyDescent="0.3"/>
  <cols>
    <col min="1" max="1" width="9.109375" style="5" customWidth="1"/>
    <col min="2" max="2" width="26.33203125" style="5" customWidth="1"/>
    <col min="3" max="3" width="13.109375" style="5" customWidth="1"/>
    <col min="4" max="4" width="12.44140625" style="5" customWidth="1"/>
    <col min="5" max="16384" width="8.88671875" style="5"/>
  </cols>
  <sheetData>
    <row r="1" spans="1:5" x14ac:dyDescent="0.3">
      <c r="A1" s="12" t="s">
        <v>11</v>
      </c>
      <c r="B1" s="12" t="s">
        <v>12</v>
      </c>
      <c r="C1" s="12" t="s">
        <v>13</v>
      </c>
      <c r="D1" s="12" t="s">
        <v>14</v>
      </c>
      <c r="E1" s="6"/>
    </row>
    <row r="2" spans="1:5" x14ac:dyDescent="0.3">
      <c r="A2" s="5" t="s">
        <v>15</v>
      </c>
      <c r="B2" s="5" t="s">
        <v>16</v>
      </c>
      <c r="C2" s="5" t="s">
        <v>17</v>
      </c>
      <c r="D2" s="13">
        <v>42164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USER FORM</vt:lpstr>
      <vt:lpstr>USER SETUP</vt:lpstr>
      <vt:lpstr>Funds Center Workflow</vt:lpstr>
      <vt:lpstr>Roles</vt:lpstr>
      <vt:lpstr>Department List</vt:lpstr>
      <vt:lpstr>AdminUse</vt:lpstr>
      <vt:lpstr>Role Load</vt:lpstr>
      <vt:lpstr>CFC PG Load</vt:lpstr>
      <vt:lpstr>Revision History</vt:lpstr>
      <vt:lpstr>_testdrop</vt:lpstr>
      <vt:lpstr>Deployment_Tracking_Tbl</vt:lpstr>
      <vt:lpstr>'Funds Center Workflow'!Print_Area</vt:lpstr>
      <vt:lpstr>'USER FORM'!Print_Area</vt:lpstr>
      <vt:lpstr>'USER SETUP'!Print_Area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Bunston</dc:creator>
  <cp:lastModifiedBy>Anthony Davison</cp:lastModifiedBy>
  <cp:lastPrinted>2018-06-14T13:31:41Z</cp:lastPrinted>
  <dcterms:created xsi:type="dcterms:W3CDTF">2015-02-13T16:06:56Z</dcterms:created>
  <dcterms:modified xsi:type="dcterms:W3CDTF">2021-06-29T14:53:49Z</dcterms:modified>
</cp:coreProperties>
</file>